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3.xml" ContentType="application/vnd.openxmlformats-officedocument.drawingml.chart+xml"/>
  <Override PartName="/xl/drawings/drawing50.xml" ContentType="application/vnd.openxmlformats-officedocument.drawing+xml"/>
  <Override PartName="/xl/drawings/drawing49.xml" ContentType="application/vnd.openxmlformats-officedocument.drawing+xml"/>
  <Override PartName="/xl/drawings/drawing48.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1.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16.xml" ContentType="application/vnd.openxmlformats-officedocument.drawing+xml"/>
  <Override PartName="/xl/worksheets/sheet1.xml" ContentType="application/vnd.openxmlformats-officedocument.spreadsheetml.worksheet+xml"/>
  <Override PartName="/xl/charts/chart1.xml" ContentType="application/vnd.openxmlformats-officedocument.drawingml.chart+xml"/>
  <Override PartName="/xl/worksheets/sheet61.xml" ContentType="application/vnd.openxmlformats-officedocument.spreadsheetml.worksheet+xml"/>
  <Override PartName="/xl/worksheets/sheet60.xml" ContentType="application/vnd.openxmlformats-officedocument.spreadsheetml.worksheet+xml"/>
  <Override PartName="/xl/drawings/drawing3.xml" ContentType="application/vnd.openxmlformats-officedocument.drawing+xml"/>
  <Override PartName="/xl/worksheets/sheet59.xml" ContentType="application/vnd.openxmlformats-officedocument.spreadsheetml.worksheet+xml"/>
  <Override PartName="/xl/worksheets/sheet62.xml" ContentType="application/vnd.openxmlformats-officedocument.spreadsheetml.worksheet+xml"/>
  <Override PartName="/xl/drawings/drawing2.xml" ContentType="application/vnd.openxmlformats-officedocument.drawing+xml"/>
  <Override PartName="/xl/worksheets/sheet63.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drawings/drawing4.xml" ContentType="application/vnd.openxmlformats-officedocument.drawing+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charts/chart2.xml" ContentType="application/vnd.openxmlformats-officedocument.drawingml.chart+xml"/>
  <Override PartName="/xl/worksheets/sheet46.xml" ContentType="application/vnd.openxmlformats-officedocument.spreadsheetml.worksheet+xml"/>
  <Override PartName="/xl/worksheets/sheet44.xml" ContentType="application/vnd.openxmlformats-officedocument.spreadsheetml.worksheet+xml"/>
  <Override PartName="/xl/drawings/drawing12.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drawings/drawing11.xml" ContentType="application/vnd.openxmlformats-officedocument.drawing+xml"/>
  <Override PartName="/xl/drawings/drawing13.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5.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14.xml" ContentType="application/vnd.openxmlformats-officedocument.drawing+xml"/>
  <Override PartName="/xl/worksheets/sheet12.xml" ContentType="application/vnd.openxmlformats-officedocument.spreadsheetml.worksheet+xml"/>
  <Override PartName="/xl/worksheets/sheet45.xml" ContentType="application/vnd.openxmlformats-officedocument.spreadsheetml.worksheet+xml"/>
  <Override PartName="/xl/drawings/drawing10.xml" ContentType="application/vnd.openxmlformats-officedocument.drawing+xml"/>
  <Override PartName="/xl/worksheets/sheet25.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drawings/drawing7.xml" ContentType="application/vnd.openxmlformats-officedocument.drawing+xml"/>
  <Override PartName="/xl/worksheets/sheet37.xml" ContentType="application/vnd.openxmlformats-officedocument.spreadsheetml.worksheet+xml"/>
  <Override PartName="/xl/worksheets/sheet40.xml" ContentType="application/vnd.openxmlformats-officedocument.spreadsheetml.worksheet+xml"/>
  <Override PartName="/xl/drawings/drawing6.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drawings/drawing5.xml" ContentType="application/vnd.openxmlformats-officedocument.drawing+xml"/>
  <Override PartName="/xl/worksheets/sheet24.xml" ContentType="application/vnd.openxmlformats-officedocument.spreadsheetml.worksheet+xml"/>
  <Override PartName="/xl/worksheets/sheet36.xml" ContentType="application/vnd.openxmlformats-officedocument.spreadsheetml.worksheet+xml"/>
  <Override PartName="/xl/drawings/drawing8.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drawings/drawing9.xml" ContentType="application/vnd.openxmlformats-officedocument.drawing+xml"/>
  <Override PartName="/xl/worksheets/sheet26.xml" ContentType="application/vnd.openxmlformats-officedocument.spreadsheetml.worksheet+xml"/>
  <Override PartName="/xl/worksheets/sheet35.xml" ContentType="application/vnd.openxmlformats-officedocument.spreadsheetml.worksheet+xml"/>
  <Override PartName="/xl/worksheets/sheet29.xml" ContentType="application/vnd.openxmlformats-officedocument.spreadsheetml.worksheet+xml"/>
  <Override PartName="/xl/worksheets/sheet31.xml" ContentType="application/vnd.openxmlformats-officedocument.spreadsheetml.worksheet+xml"/>
  <Override PartName="/xl/worksheets/sheet34.xml" ContentType="application/vnd.openxmlformats-officedocument.spreadsheetml.worksheet+xml"/>
  <Override PartName="/xl/worksheets/sheet30.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xml" ContentType="application/vnd.openxmlformats-officedocument.spreadsheetml.comment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eLivro"/>
  <bookViews>
    <workbookView xWindow="-15" yWindow="-15" windowWidth="9600" windowHeight="6870" tabRatio="903"/>
  </bookViews>
  <sheets>
    <sheet name="RESUMO" sheetId="49" r:id="rId1"/>
    <sheet name="Folha1" sheetId="114" state="hidden" r:id="rId2"/>
    <sheet name="E372-2009" sheetId="134" state="hidden" r:id="rId3"/>
    <sheet name="E372-2008" sheetId="130" state="hidden" r:id="rId4"/>
    <sheet name="E372-2007" sheetId="129" state="hidden" r:id="rId5"/>
    <sheet name="D372-2009" sheetId="135" state="hidden" r:id="rId6"/>
    <sheet name="D372-2008" sheetId="127" state="hidden" r:id="rId7"/>
    <sheet name="D372-2007" sheetId="126" state="hidden" r:id="rId8"/>
    <sheet name="C372-2009" sheetId="136" state="hidden" r:id="rId9"/>
    <sheet name="C372-2008" sheetId="128" state="hidden" r:id="rId10"/>
    <sheet name="C372-2007" sheetId="125" state="hidden" r:id="rId11"/>
    <sheet name="POS-NEG(ex)" sheetId="108" state="hidden" r:id="rId12"/>
    <sheet name="PAG (ex)" sheetId="109" state="hidden" r:id="rId13"/>
    <sheet name="data" sheetId="66" state="veryHidden" r:id="rId14"/>
    <sheet name="INDICE" sheetId="116" r:id="rId15"/>
    <sheet name="Q1 TIPO SP" sheetId="110" r:id="rId16"/>
    <sheet name="Q2 DRS" sheetId="51" r:id="rId17"/>
    <sheet name="Q3 TIPO " sheetId="57" r:id="rId18"/>
    <sheet name="Q4 CAES" sheetId="54" r:id="rId19"/>
    <sheet name="Q5 ESCALOES" sheetId="138" r:id="rId20"/>
    <sheet name="Q6 DIST" sheetId="53" r:id="rId21"/>
    <sheet name="Q7 RES" sheetId="56" r:id="rId22"/>
    <sheet name="Q8 PAG" sheetId="101" r:id="rId23"/>
    <sheet name="Q9 q07-NUMERO" sheetId="1" r:id="rId24"/>
    <sheet name="Q10 q07-VALOR" sheetId="137" r:id="rId25"/>
    <sheet name="Q11 q09-NUMERO" sheetId="3" r:id="rId26"/>
    <sheet name="Q12 q09-VALOR" sheetId="4" r:id="rId27"/>
    <sheet name="Q13 q10-NUMERO" sheetId="6" r:id="rId28"/>
    <sheet name="Q14 q10-VALOR" sheetId="5" r:id="rId29"/>
    <sheet name="Q15 CRLNN" sheetId="24" r:id="rId30"/>
    <sheet name="Q16 CRLNV" sheetId="25" r:id="rId31"/>
    <sheet name="Q17 CRLPN " sheetId="26" r:id="rId32"/>
    <sheet name="Q18 CRLPV" sheetId="27" r:id="rId33"/>
    <sheet name="Q19 CPFTN" sheetId="28" r:id="rId34"/>
    <sheet name="Q20 CPFTV" sheetId="29" r:id="rId35"/>
    <sheet name="Q21 CLTTN" sheetId="30" r:id="rId36"/>
    <sheet name="Q22 CLTTV" sheetId="31" r:id="rId37"/>
    <sheet name="Q23CMCTN" sheetId="32" r:id="rId38"/>
    <sheet name="Q24 CMCTV" sheetId="33" r:id="rId39"/>
    <sheet name="Q25 CMCTN (S)" sheetId="72" r:id="rId40"/>
    <sheet name="Q26 CMCTV (S)" sheetId="73" r:id="rId41"/>
    <sheet name="Q27 CCOLN" sheetId="34" r:id="rId42"/>
    <sheet name="Q28 CCOLV" sheetId="35" r:id="rId43"/>
    <sheet name="Q29 CIRCN" sheetId="36" r:id="rId44"/>
    <sheet name="Q30 CIRCV" sheetId="37" r:id="rId45"/>
    <sheet name="CRES-2008" sheetId="78" state="hidden" r:id="rId46"/>
    <sheet name="Q31 CRES-2012" sheetId="133" r:id="rId47"/>
    <sheet name="Q32 CRES-2013" sheetId="156" r:id="rId48"/>
    <sheet name="Q33 CRES-2014" sheetId="59" r:id="rId49"/>
    <sheet name="Q34 Ctxef" sheetId="139" r:id="rId50"/>
    <sheet name="Q35 ERLN" sheetId="140" r:id="rId51"/>
    <sheet name="Q36 ERLP" sheetId="141" r:id="rId52"/>
    <sheet name="Q37 EPFT" sheetId="142" r:id="rId53"/>
    <sheet name="Q38 ELTT" sheetId="143" r:id="rId54"/>
    <sheet name="Q39 EMCT" sheetId="145" r:id="rId55"/>
    <sheet name="Q40 EMCT (S)" sheetId="144" r:id="rId56"/>
    <sheet name="Q41 ECOL" sheetId="146" r:id="rId57"/>
    <sheet name="Q42 EIRC" sheetId="147" r:id="rId58"/>
    <sheet name="ERES-2008" sheetId="148" state="hidden" r:id="rId59"/>
    <sheet name="Q43 ERES-2012" sheetId="150" r:id="rId60"/>
    <sheet name="Q44 ERES-2013" sheetId="149" r:id="rId61"/>
    <sheet name="Q45 ERES-2014" sheetId="154" r:id="rId62"/>
    <sheet name="Q46 Etxef" sheetId="151" r:id="rId63"/>
    <sheet name="Q47 RLNN" sheetId="7" r:id="rId64"/>
    <sheet name="Q48 RLNV" sheetId="8" r:id="rId65"/>
    <sheet name="Q49 RLPN" sheetId="9" r:id="rId66"/>
    <sheet name="Q50 RLPV" sheetId="10" r:id="rId67"/>
    <sheet name="Q51 PFTN" sheetId="11" r:id="rId68"/>
    <sheet name="Q52 PFTV" sheetId="12" r:id="rId69"/>
    <sheet name="Q53 LTTN" sheetId="13" r:id="rId70"/>
    <sheet name="Q54 LTTV" sheetId="14" r:id="rId71"/>
    <sheet name="Q55 MCTN" sheetId="15" r:id="rId72"/>
    <sheet name="Q56 MCTV" sheetId="16" r:id="rId73"/>
    <sheet name="Q57 MCTN (S)" sheetId="71" r:id="rId74"/>
    <sheet name="Q58 MCTV (S)" sheetId="70" r:id="rId75"/>
    <sheet name="Q59 COLN" sheetId="17" r:id="rId76"/>
    <sheet name="Q60 COLV" sheetId="18" r:id="rId77"/>
    <sheet name="Q61 IRCN" sheetId="19" r:id="rId78"/>
    <sheet name="Q62 IRCV" sheetId="20" r:id="rId79"/>
    <sheet name="DRES-2008" sheetId="61" state="hidden" r:id="rId80"/>
    <sheet name="Q63 DRES-2012" sheetId="77" r:id="rId81"/>
    <sheet name="Q64 DRES-2013" sheetId="131" r:id="rId82"/>
    <sheet name="Q65 DRES-2014" sheetId="155" r:id="rId83"/>
    <sheet name="Q66 Dtxef" sheetId="89" r:id="rId84"/>
    <sheet name="Q67 IND" sheetId="115" r:id="rId85"/>
    <sheet name="Q68 GRAF" sheetId="113" r:id="rId86"/>
    <sheet name="Q69 Taxas" sheetId="106" r:id="rId87"/>
    <sheet name="ocde" sheetId="102" state="hidden" r:id="rId88"/>
    <sheet name="receita" sheetId="103" state="hidden" r:id="rId89"/>
  </sheets>
  <definedNames>
    <definedName name="_xlnm._FilterDatabase" localSheetId="19" hidden="1">'Q5 ESCALOES'!$A$9:$I$30</definedName>
    <definedName name="_xlnm.Print_Area" localSheetId="45">'CRES-2008'!$A$1:$O$36</definedName>
    <definedName name="_xlnm.Print_Area" localSheetId="79">'DRES-2008'!$A$1:$P$37</definedName>
    <definedName name="_xlnm.Print_Area" localSheetId="58">'ERES-2008'!$A$1:$O$30</definedName>
    <definedName name="_xlnm.Print_Area" localSheetId="87">ocde!$A$1:$G$38</definedName>
    <definedName name="_xlnm.Print_Area" localSheetId="11">'POS-NEG(ex)'!$A$1:$I$39</definedName>
    <definedName name="_xlnm.Print_Area" localSheetId="15">'Q1 TIPO SP'!$A$1:$I$20</definedName>
    <definedName name="_xlnm.Print_Area" localSheetId="24">'Q10 q07-VALOR'!$D$1:$I$114</definedName>
    <definedName name="_xlnm.Print_Area" localSheetId="25">'Q11 q09-NUMERO'!$A$1:$F$43</definedName>
    <definedName name="_xlnm.Print_Area" localSheetId="26">'Q12 q09-VALOR'!$A$1:$F$42</definedName>
    <definedName name="_xlnm.Print_Area" localSheetId="27">'Q13 q10-NUMERO'!$A$1:$G$53</definedName>
    <definedName name="_xlnm.Print_Area" localSheetId="28">'Q14 q10-VALOR'!$A$1:$G$49</definedName>
    <definedName name="_xlnm.Print_Area" localSheetId="29">'Q15 CRLNN'!$A$1:$J$36</definedName>
    <definedName name="_xlnm.Print_Area" localSheetId="30">'Q16 CRLNV'!$A$2:$J$37</definedName>
    <definedName name="_xlnm.Print_Area" localSheetId="31">'Q17 CRLPN '!$A$1:$J$36</definedName>
    <definedName name="_xlnm.Print_Area" localSheetId="32">'Q18 CRLPV'!$A$1:$J$37</definedName>
    <definedName name="_xlnm.Print_Area" localSheetId="33">'Q19 CPFTN'!$A$1:$J$36</definedName>
    <definedName name="_xlnm.Print_Area" localSheetId="16">'Q2 DRS'!$A$1:$I$23</definedName>
    <definedName name="_xlnm.Print_Area" localSheetId="34">'Q20 CPFTV'!$A$1:$J$37</definedName>
    <definedName name="_xlnm.Print_Area" localSheetId="35">'Q21 CLTTN'!$A$1:$J$35</definedName>
    <definedName name="_xlnm.Print_Area" localSheetId="36">'Q22 CLTTV'!$A$1:$J$36</definedName>
    <definedName name="_xlnm.Print_Area" localSheetId="37">Q23CMCTN!$A$1:$J$37</definedName>
    <definedName name="_xlnm.Print_Area" localSheetId="38">'Q24 CMCTV'!$A$1:$J$38</definedName>
    <definedName name="_xlnm.Print_Area" localSheetId="39">'Q25 CMCTN (S)'!$A$1:$J$36</definedName>
    <definedName name="_xlnm.Print_Area" localSheetId="40">'Q26 CMCTV (S)'!$A$1:$J$37</definedName>
    <definedName name="_xlnm.Print_Area" localSheetId="41">'Q27 CCOLN'!$A$1:$J$36</definedName>
    <definedName name="_xlnm.Print_Area" localSheetId="42">'Q28 CCOLV'!$A$1:$J$36</definedName>
    <definedName name="_xlnm.Print_Area" localSheetId="43">'Q29 CIRCN'!$A$1:$J$35</definedName>
    <definedName name="_xlnm.Print_Area" localSheetId="17">'Q3 TIPO '!$A$1:$I$20</definedName>
    <definedName name="_xlnm.Print_Area" localSheetId="44">'Q30 CIRCV'!$A$1:$J$38</definedName>
    <definedName name="_xlnm.Print_Area" localSheetId="46">'Q31 CRES-2012'!$A$1:$O$38</definedName>
    <definedName name="_xlnm.Print_Area" localSheetId="47">'Q32 CRES-2013'!$A$1:$O$38</definedName>
    <definedName name="_xlnm.Print_Area" localSheetId="48">'Q33 CRES-2014'!$A$1:$O$39</definedName>
    <definedName name="_xlnm.Print_Area" localSheetId="49">'Q34 Ctxef'!$A$1:$G$38</definedName>
    <definedName name="_xlnm.Print_Area" localSheetId="50">'Q35 ERLN'!$A$1:$J$51</definedName>
    <definedName name="_xlnm.Print_Area" localSheetId="51">'Q36 ERLP'!$A$1:$J$51</definedName>
    <definedName name="_xlnm.Print_Area" localSheetId="52">'Q37 EPFT'!$A$1:$J$51</definedName>
    <definedName name="_xlnm.Print_Area" localSheetId="53">'Q38 ELTT'!$A$1:$J$51</definedName>
    <definedName name="_xlnm.Print_Area" localSheetId="54">'Q39 EMCT'!$A$1:$J$52</definedName>
    <definedName name="_xlnm.Print_Area" localSheetId="18">'Q4 CAES'!$A$1:$J$36</definedName>
    <definedName name="_xlnm.Print_Area" localSheetId="55">'Q40 EMCT (S)'!$A$1:$J$52</definedName>
    <definedName name="_xlnm.Print_Area" localSheetId="56">'Q41 ECOL'!$A$1:$J$51</definedName>
    <definedName name="_xlnm.Print_Area" localSheetId="57">'Q42 EIRC'!$A$1:$J$52</definedName>
    <definedName name="_xlnm.Print_Area" localSheetId="59">'Q43 ERES-2012'!$A$1:$O$31</definedName>
    <definedName name="_xlnm.Print_Area" localSheetId="60">'Q44 ERES-2013'!$A$1:$O$31</definedName>
    <definedName name="_xlnm.Print_Area" localSheetId="61">'Q45 ERES-2014'!$A$1:$O$32</definedName>
    <definedName name="_xlnm.Print_Area" localSheetId="62">'Q46 Etxef'!$A$2:$G$29</definedName>
    <definedName name="_xlnm.Print_Area" localSheetId="63">'Q47 RLNN'!$A$1:$J$37</definedName>
    <definedName name="_xlnm.Print_Area" localSheetId="64">'Q48 RLNV'!$A$1:$J$38</definedName>
    <definedName name="_xlnm.Print_Area" localSheetId="65">'Q49 RLPN'!$A$1:$J$37</definedName>
    <definedName name="_xlnm.Print_Area" localSheetId="19">'Q5 ESCALOES'!$A$1:$J$29</definedName>
    <definedName name="_xlnm.Print_Area" localSheetId="66">'Q50 RLPV'!$A$1:$J$38</definedName>
    <definedName name="_xlnm.Print_Area" localSheetId="67">'Q51 PFTN'!$A$1:$J$37</definedName>
    <definedName name="_xlnm.Print_Area" localSheetId="68">'Q52 PFTV'!$A$1:$J$38</definedName>
    <definedName name="_xlnm.Print_Area" localSheetId="69">'Q53 LTTN'!$A$1:$J$37</definedName>
    <definedName name="_xlnm.Print_Area" localSheetId="70">'Q54 LTTV'!$A$1:$J$38</definedName>
    <definedName name="_xlnm.Print_Area" localSheetId="71">'Q55 MCTN'!$A$1:$J$38</definedName>
    <definedName name="_xlnm.Print_Area" localSheetId="72">'Q56 MCTV'!$A$1:$J$39</definedName>
    <definedName name="_xlnm.Print_Area" localSheetId="73">'Q57 MCTN (S)'!$A$1:$J$37</definedName>
    <definedName name="_xlnm.Print_Area" localSheetId="74">'Q58 MCTV (S)'!$A$1:$J$37</definedName>
    <definedName name="_xlnm.Print_Area" localSheetId="75">'Q59 COLN'!$A$1:$J$37</definedName>
    <definedName name="_xlnm.Print_Area" localSheetId="20">'Q6 DIST'!$A$1:$I$35</definedName>
    <definedName name="_xlnm.Print_Area" localSheetId="76">'Q60 COLV'!$A$1:$J$38</definedName>
    <definedName name="_xlnm.Print_Area" localSheetId="77">'Q61 IRCN'!$A$1:$J$37</definedName>
    <definedName name="_xlnm.Print_Area" localSheetId="78">'Q62 IRCV'!$A$1:$J$39</definedName>
    <definedName name="_xlnm.Print_Area" localSheetId="80">'Q63 DRES-2012'!$A$1:$P$39</definedName>
    <definedName name="_xlnm.Print_Area" localSheetId="81">'Q64 DRES-2013'!$A$1:$P$39</definedName>
    <definedName name="_xlnm.Print_Area" localSheetId="82">'Q65 DRES-2014'!$A$1:$P$40</definedName>
    <definedName name="_xlnm.Print_Area" localSheetId="83">'Q66 Dtxef'!$A$1:$G$38</definedName>
    <definedName name="_xlnm.Print_Area" localSheetId="84">'Q67 IND'!$A$1:$F$27</definedName>
    <definedName name="_xlnm.Print_Area" localSheetId="85">'Q68 GRAF'!$A$3:$K$45</definedName>
    <definedName name="_xlnm.Print_Area" localSheetId="86">'Q69 Taxas'!$A$3:$K$29</definedName>
    <definedName name="_xlnm.Print_Area" localSheetId="21">'Q7 RES'!$A$1:$J$25</definedName>
    <definedName name="_xlnm.Print_Area" localSheetId="22">'Q8 PAG'!$A$1:$K$24</definedName>
    <definedName name="_xlnm.Print_Area" localSheetId="23">'Q9 q07-NUMERO'!$C$1:$H$114</definedName>
    <definedName name="_xlnm.Print_Area" localSheetId="88">receita!$A$1:$H$35</definedName>
    <definedName name="_xlnm.Print_Area" localSheetId="0">RESUMO!$M$1:$U$51</definedName>
    <definedName name="_xlnm.Print_Titles" localSheetId="14">INDICE!$1:$8</definedName>
    <definedName name="_xlnm.Print_Titles" localSheetId="24">'Q10 q07-VALOR'!$3:$11</definedName>
    <definedName name="_xlnm.Print_Titles" localSheetId="23">'Q9 q07-NUMERO'!$3:$11</definedName>
    <definedName name="TODOSPAGAMENTOS1" localSheetId="49">#REF!</definedName>
    <definedName name="TODOSPAGAMENTOS1" localSheetId="19">#REF!</definedName>
    <definedName name="TODOSPAGAMENTOS1">#REF!</definedName>
    <definedName name="TODOSPAGAMENTOS2" localSheetId="49">#REF!</definedName>
    <definedName name="TODOSPAGAMENTOS2" localSheetId="19">#REF!</definedName>
    <definedName name="TODOSPAGAMENTOS2">#REF!</definedName>
    <definedName name="TODOSPAGAMENTOS3" localSheetId="49">#REF!</definedName>
    <definedName name="TODOSPAGAMENTOS3" localSheetId="19">#REF!</definedName>
    <definedName name="TODOSPAGAMENTOS3">#REF!</definedName>
    <definedName name="TODOSPAGAMENTOS4" localSheetId="49">#REF!</definedName>
    <definedName name="TODOSPAGAMENTOS4" localSheetId="19">#REF!</definedName>
    <definedName name="TODOSPAGAMENTOS4">#REF!</definedName>
    <definedName name="TODOSPAGAMENTOS5" localSheetId="49">#REF!</definedName>
    <definedName name="TODOSPAGAMENTOS5" localSheetId="19">#REF!</definedName>
    <definedName name="TODOSPAGAMENTOS5">#REF!</definedName>
    <definedName name="TODOSPAGAMENTOS6" localSheetId="49">#REF!</definedName>
    <definedName name="TODOSPAGAMENTOS6" localSheetId="19">#REF!</definedName>
    <definedName name="TODOSPAGAMENTOS6">#REF!</definedName>
    <definedName name="TODOSPAGAMENTOS7" localSheetId="49">#REF!</definedName>
    <definedName name="TODOSPAGAMENTOS7" localSheetId="19">#REF!</definedName>
    <definedName name="TODOSPAGAMENTOS7">#REF!</definedName>
    <definedName name="xx">#REF!</definedName>
  </definedNames>
  <calcPr calcId="145621"/>
</workbook>
</file>

<file path=xl/calcChain.xml><?xml version="1.0" encoding="utf-8"?>
<calcChain xmlns="http://schemas.openxmlformats.org/spreadsheetml/2006/main">
  <c r="G16" i="51" l="1"/>
  <c r="G29" i="5" l="1"/>
  <c r="F29" i="5"/>
  <c r="G32" i="6"/>
  <c r="F32" i="6"/>
  <c r="E24" i="5" l="1"/>
  <c r="E23" i="5" s="1"/>
  <c r="A52" i="6" l="1"/>
  <c r="A53" i="6"/>
  <c r="H35" i="144" l="1"/>
  <c r="H36" i="144"/>
  <c r="H37" i="144"/>
  <c r="H38" i="144"/>
  <c r="H39" i="144"/>
  <c r="H40" i="144"/>
  <c r="H41" i="144"/>
  <c r="H42" i="144"/>
  <c r="H43" i="144"/>
  <c r="H44" i="144"/>
  <c r="H45" i="144"/>
  <c r="H46" i="144"/>
  <c r="H47" i="144"/>
  <c r="H48" i="144"/>
  <c r="H34" i="144"/>
  <c r="H12" i="144"/>
  <c r="H13" i="144"/>
  <c r="H14" i="144"/>
  <c r="H15" i="144"/>
  <c r="H16" i="144"/>
  <c r="H17" i="144"/>
  <c r="H18" i="144"/>
  <c r="H19" i="144"/>
  <c r="H20" i="144"/>
  <c r="H21" i="144"/>
  <c r="H22" i="144"/>
  <c r="H23" i="144"/>
  <c r="H24" i="144"/>
  <c r="H25" i="144"/>
  <c r="H11" i="144"/>
  <c r="H13" i="73"/>
  <c r="H14" i="73"/>
  <c r="H15" i="73"/>
  <c r="H16" i="73"/>
  <c r="H17" i="73"/>
  <c r="H18" i="73"/>
  <c r="H19" i="73"/>
  <c r="H20" i="73"/>
  <c r="H21" i="73"/>
  <c r="H22" i="73"/>
  <c r="H23" i="73"/>
  <c r="H24" i="73"/>
  <c r="H25" i="73"/>
  <c r="H26" i="73"/>
  <c r="H27" i="73"/>
  <c r="H28" i="73"/>
  <c r="H29" i="73"/>
  <c r="H30" i="73"/>
  <c r="H31" i="73"/>
  <c r="H32" i="73"/>
  <c r="H33" i="73"/>
  <c r="H34" i="73"/>
  <c r="H12" i="73"/>
  <c r="H12" i="72"/>
  <c r="H13" i="72"/>
  <c r="H14" i="72"/>
  <c r="H15" i="72"/>
  <c r="H16" i="72"/>
  <c r="H17" i="72"/>
  <c r="H18" i="72"/>
  <c r="H19" i="72"/>
  <c r="H20" i="72"/>
  <c r="H21" i="72"/>
  <c r="H22" i="72"/>
  <c r="H23" i="72"/>
  <c r="H24" i="72"/>
  <c r="H25" i="72"/>
  <c r="H26" i="72"/>
  <c r="H27" i="72"/>
  <c r="H28" i="72"/>
  <c r="H29" i="72"/>
  <c r="H30" i="72"/>
  <c r="H31" i="72"/>
  <c r="H32" i="72"/>
  <c r="H33" i="72"/>
  <c r="H11" i="72"/>
  <c r="F35" i="5"/>
  <c r="G38" i="6" l="1"/>
  <c r="F38" i="6"/>
  <c r="G36" i="5" l="1"/>
  <c r="F36" i="5"/>
  <c r="G21" i="5"/>
  <c r="F21" i="5"/>
  <c r="F39" i="6"/>
  <c r="G39" i="6"/>
  <c r="G21" i="6"/>
  <c r="F21" i="6"/>
  <c r="F18" i="6"/>
  <c r="G18" i="6"/>
  <c r="F17" i="6"/>
  <c r="G17" i="6"/>
  <c r="F17" i="5" l="1"/>
  <c r="F18" i="5"/>
  <c r="G17" i="5"/>
  <c r="F11" i="51" l="1"/>
  <c r="E33" i="32" l="1"/>
  <c r="L14" i="149" l="1"/>
  <c r="L15" i="149"/>
  <c r="L16" i="149"/>
  <c r="L17" i="149"/>
  <c r="L18" i="149"/>
  <c r="L19" i="149"/>
  <c r="L20" i="149"/>
  <c r="L21" i="149"/>
  <c r="L22" i="149"/>
  <c r="L23" i="149"/>
  <c r="L24" i="149"/>
  <c r="L25" i="149"/>
  <c r="L26" i="149"/>
  <c r="L13" i="149"/>
  <c r="D16" i="149"/>
  <c r="D17" i="149"/>
  <c r="D18" i="149"/>
  <c r="D19" i="149"/>
  <c r="D20" i="149"/>
  <c r="D21" i="149"/>
  <c r="D22" i="149"/>
  <c r="D23" i="149"/>
  <c r="D24" i="149"/>
  <c r="D25" i="149"/>
  <c r="D26" i="149"/>
  <c r="D14" i="149"/>
  <c r="D15" i="149"/>
  <c r="D13" i="149"/>
  <c r="B14" i="137" l="1"/>
  <c r="B110" i="137"/>
  <c r="B111" i="137"/>
  <c r="B106" i="137"/>
  <c r="B107" i="137"/>
  <c r="B108" i="137"/>
  <c r="B109" i="137"/>
  <c r="B96" i="137"/>
  <c r="B97" i="137"/>
  <c r="B98" i="137"/>
  <c r="B99" i="137"/>
  <c r="B100" i="137"/>
  <c r="B101" i="137"/>
  <c r="B102" i="137"/>
  <c r="B103" i="137"/>
  <c r="B104" i="137"/>
  <c r="B105" i="137"/>
  <c r="B87" i="137"/>
  <c r="B88" i="137"/>
  <c r="B89" i="137"/>
  <c r="B90" i="137"/>
  <c r="B91" i="137"/>
  <c r="B92" i="137"/>
  <c r="B93" i="137"/>
  <c r="B94" i="137"/>
  <c r="B95" i="137"/>
  <c r="B76" i="137"/>
  <c r="B77" i="137"/>
  <c r="B78" i="137"/>
  <c r="B79" i="137"/>
  <c r="B80" i="137"/>
  <c r="B81" i="137"/>
  <c r="B82" i="137"/>
  <c r="B83" i="137"/>
  <c r="B84" i="137"/>
  <c r="B85" i="137"/>
  <c r="B86" i="137"/>
  <c r="B64" i="137"/>
  <c r="B65" i="137"/>
  <c r="B66" i="137"/>
  <c r="B67" i="137"/>
  <c r="B68" i="137"/>
  <c r="B69" i="137"/>
  <c r="B70" i="137"/>
  <c r="B71" i="137"/>
  <c r="B72" i="137"/>
  <c r="B73" i="137"/>
  <c r="B74" i="137"/>
  <c r="B75" i="137"/>
  <c r="B55" i="137"/>
  <c r="B56" i="137"/>
  <c r="B57" i="137"/>
  <c r="B58" i="137"/>
  <c r="B59" i="137"/>
  <c r="B60" i="137"/>
  <c r="B61" i="137"/>
  <c r="B62" i="137"/>
  <c r="B63" i="137"/>
  <c r="B43" i="137"/>
  <c r="B44" i="137"/>
  <c r="B45" i="137"/>
  <c r="B46" i="137"/>
  <c r="B47" i="137"/>
  <c r="B48" i="137"/>
  <c r="B49" i="137"/>
  <c r="B50" i="137"/>
  <c r="B51" i="137"/>
  <c r="B52" i="137"/>
  <c r="B53" i="137"/>
  <c r="B54" i="137"/>
  <c r="B36" i="137"/>
  <c r="B37" i="137"/>
  <c r="B38" i="137"/>
  <c r="B39" i="137"/>
  <c r="B40" i="137"/>
  <c r="B41" i="137"/>
  <c r="B42" i="137"/>
  <c r="B32" i="137"/>
  <c r="B33" i="137"/>
  <c r="B34" i="137"/>
  <c r="B35" i="137"/>
  <c r="B24" i="137"/>
  <c r="B25" i="137"/>
  <c r="B26" i="137"/>
  <c r="B27" i="137"/>
  <c r="B28" i="137"/>
  <c r="B29" i="137"/>
  <c r="B30" i="137"/>
  <c r="B31" i="137"/>
  <c r="B23" i="137"/>
  <c r="B22" i="137"/>
  <c r="B17" i="137"/>
  <c r="B18" i="137"/>
  <c r="B19" i="137"/>
  <c r="B16" i="137"/>
  <c r="B15" i="137"/>
  <c r="H73" i="137" l="1"/>
  <c r="I73" i="137"/>
  <c r="H74" i="137"/>
  <c r="I74" i="137"/>
  <c r="H69" i="137"/>
  <c r="I35" i="145"/>
  <c r="A37" i="70"/>
  <c r="A36" i="70"/>
  <c r="A37" i="71"/>
  <c r="A36" i="71"/>
  <c r="A37" i="73"/>
  <c r="A36" i="73"/>
  <c r="A35" i="72"/>
  <c r="A36" i="72"/>
  <c r="H12" i="71" l="1"/>
  <c r="H15" i="70"/>
  <c r="H22" i="71"/>
  <c r="H14" i="71"/>
  <c r="H30" i="71"/>
  <c r="H18" i="71"/>
  <c r="H26" i="71"/>
  <c r="H30" i="70"/>
  <c r="H26" i="70"/>
  <c r="H22" i="70"/>
  <c r="H18" i="70"/>
  <c r="H14" i="70"/>
  <c r="H33" i="70"/>
  <c r="H29" i="70"/>
  <c r="H25" i="70"/>
  <c r="H21" i="70"/>
  <c r="H17" i="70"/>
  <c r="H13" i="70"/>
  <c r="H32" i="70"/>
  <c r="H28" i="70"/>
  <c r="H24" i="70"/>
  <c r="H20" i="70"/>
  <c r="H16" i="70"/>
  <c r="H12" i="70"/>
  <c r="H31" i="70"/>
  <c r="H27" i="70"/>
  <c r="H23" i="70"/>
  <c r="H19" i="70"/>
  <c r="H13" i="71"/>
  <c r="H15" i="71"/>
  <c r="H17" i="71"/>
  <c r="H19" i="71"/>
  <c r="H21" i="71"/>
  <c r="H23" i="71"/>
  <c r="H25" i="71"/>
  <c r="H27" i="71"/>
  <c r="H29" i="71"/>
  <c r="H31" i="71"/>
  <c r="H33" i="71"/>
  <c r="H16" i="71"/>
  <c r="H20" i="71"/>
  <c r="H24" i="71"/>
  <c r="H28" i="71"/>
  <c r="H32" i="71"/>
  <c r="A51" i="144"/>
  <c r="A50" i="144"/>
  <c r="H42" i="137"/>
  <c r="I42" i="137"/>
  <c r="H50" i="137"/>
  <c r="I50" i="137"/>
  <c r="G106" i="1"/>
  <c r="H106" i="1"/>
  <c r="G104" i="1"/>
  <c r="H104" i="1"/>
  <c r="G102" i="1"/>
  <c r="H102" i="1"/>
  <c r="G100" i="1"/>
  <c r="H100" i="1"/>
  <c r="G95" i="1"/>
  <c r="H95" i="1"/>
  <c r="G84" i="1"/>
  <c r="H84" i="1"/>
  <c r="G73" i="1"/>
  <c r="H73" i="1"/>
  <c r="G74" i="1"/>
  <c r="H74" i="1"/>
  <c r="G71" i="1"/>
  <c r="H71" i="1"/>
  <c r="G64" i="1"/>
  <c r="H64" i="1"/>
  <c r="G57" i="1"/>
  <c r="H57" i="1"/>
  <c r="G54" i="1"/>
  <c r="H54" i="1"/>
  <c r="G50" i="1"/>
  <c r="H50" i="1"/>
  <c r="G53" i="1"/>
  <c r="G25" i="1"/>
  <c r="H25" i="1"/>
  <c r="G42" i="1"/>
  <c r="H42" i="1"/>
  <c r="H34" i="71" l="1"/>
  <c r="H34" i="70"/>
  <c r="H53" i="1"/>
  <c r="C35" i="8" l="1"/>
  <c r="C34" i="25"/>
  <c r="M33" i="49" l="1"/>
  <c r="AC49" i="113"/>
  <c r="AD49" i="113"/>
  <c r="AD48" i="113"/>
  <c r="AC48" i="113"/>
  <c r="AB49" i="113"/>
  <c r="AB48" i="113"/>
  <c r="AA49" i="113"/>
  <c r="AA48" i="113"/>
  <c r="Z49" i="113"/>
  <c r="Z48" i="113"/>
  <c r="Y49" i="113"/>
  <c r="Y48" i="113"/>
  <c r="AJ13" i="49" l="1"/>
  <c r="AJ14" i="49"/>
  <c r="AM13" i="49"/>
  <c r="AM14" i="49"/>
  <c r="G32" i="139"/>
  <c r="F32" i="139"/>
  <c r="F13" i="139"/>
  <c r="G13" i="139"/>
  <c r="F14" i="139"/>
  <c r="G14" i="139"/>
  <c r="F15" i="139"/>
  <c r="G15" i="139"/>
  <c r="F16" i="139"/>
  <c r="G16" i="139"/>
  <c r="F17" i="139"/>
  <c r="G17" i="139"/>
  <c r="F18" i="139"/>
  <c r="G18" i="139"/>
  <c r="F19" i="139"/>
  <c r="G19" i="139"/>
  <c r="F20" i="139"/>
  <c r="G20" i="139"/>
  <c r="F21" i="139"/>
  <c r="G21" i="139"/>
  <c r="F22" i="139"/>
  <c r="G22" i="139"/>
  <c r="F23" i="139"/>
  <c r="G23" i="139"/>
  <c r="F24" i="139"/>
  <c r="G24" i="139"/>
  <c r="F25" i="139"/>
  <c r="G25" i="139"/>
  <c r="F26" i="139"/>
  <c r="G26" i="139"/>
  <c r="F27" i="139"/>
  <c r="G27" i="139"/>
  <c r="F28" i="139"/>
  <c r="G28" i="139"/>
  <c r="F29" i="139"/>
  <c r="G29" i="139"/>
  <c r="F30" i="139"/>
  <c r="G30" i="139"/>
  <c r="F31" i="139"/>
  <c r="G31" i="139"/>
  <c r="G12" i="139"/>
  <c r="F12" i="139"/>
  <c r="G11" i="139"/>
  <c r="F11" i="139"/>
  <c r="G10" i="139"/>
  <c r="F10" i="139"/>
  <c r="G23" i="151"/>
  <c r="F23" i="151"/>
  <c r="F11" i="151"/>
  <c r="G11" i="151"/>
  <c r="F12" i="151"/>
  <c r="G12" i="151"/>
  <c r="F13" i="151"/>
  <c r="G13" i="151"/>
  <c r="F14" i="151"/>
  <c r="G14" i="151"/>
  <c r="F15" i="151"/>
  <c r="G15" i="151"/>
  <c r="F16" i="151"/>
  <c r="G16" i="151"/>
  <c r="F17" i="151"/>
  <c r="G17" i="151"/>
  <c r="F18" i="151"/>
  <c r="G18" i="151"/>
  <c r="F19" i="151"/>
  <c r="G19" i="151"/>
  <c r="F20" i="151"/>
  <c r="G20" i="151"/>
  <c r="F21" i="151"/>
  <c r="G21" i="151"/>
  <c r="F22" i="151"/>
  <c r="G22" i="151"/>
  <c r="G10" i="151"/>
  <c r="F10" i="151"/>
  <c r="G9" i="151"/>
  <c r="F9" i="151"/>
  <c r="F11" i="89"/>
  <c r="G11" i="89"/>
  <c r="F12" i="89"/>
  <c r="G12" i="89"/>
  <c r="F13" i="89"/>
  <c r="G13" i="89"/>
  <c r="F14" i="89"/>
  <c r="G14" i="89"/>
  <c r="F15" i="89"/>
  <c r="G15" i="89"/>
  <c r="F16" i="89"/>
  <c r="G16" i="89"/>
  <c r="F17" i="89"/>
  <c r="G17" i="89"/>
  <c r="F18" i="89"/>
  <c r="G18" i="89"/>
  <c r="F19" i="89"/>
  <c r="G19" i="89"/>
  <c r="F20" i="89"/>
  <c r="G20" i="89"/>
  <c r="F21" i="89"/>
  <c r="G21" i="89"/>
  <c r="F22" i="89"/>
  <c r="G22" i="89"/>
  <c r="F23" i="89"/>
  <c r="G23" i="89"/>
  <c r="F24" i="89"/>
  <c r="G24" i="89"/>
  <c r="F25" i="89"/>
  <c r="G25" i="89"/>
  <c r="F26" i="89"/>
  <c r="G26" i="89"/>
  <c r="F27" i="89"/>
  <c r="G27" i="89"/>
  <c r="F28" i="89"/>
  <c r="G28" i="89"/>
  <c r="F29" i="89"/>
  <c r="G29" i="89"/>
  <c r="F30" i="89"/>
  <c r="G30" i="89"/>
  <c r="F31" i="89"/>
  <c r="G31" i="89"/>
  <c r="F32" i="89"/>
  <c r="G32" i="89"/>
  <c r="G10" i="89"/>
  <c r="F10" i="89"/>
  <c r="I14" i="155" l="1"/>
  <c r="I15" i="155"/>
  <c r="I16" i="155"/>
  <c r="I17" i="155"/>
  <c r="I18" i="155"/>
  <c r="I19" i="155"/>
  <c r="I20" i="155"/>
  <c r="I21" i="155"/>
  <c r="I22" i="155"/>
  <c r="I23" i="155"/>
  <c r="I24" i="155"/>
  <c r="I25" i="155"/>
  <c r="I26" i="155"/>
  <c r="I27" i="155"/>
  <c r="I28" i="155"/>
  <c r="I29" i="155"/>
  <c r="I30" i="155"/>
  <c r="I31" i="155"/>
  <c r="I32" i="155"/>
  <c r="I33" i="155"/>
  <c r="I34" i="155"/>
  <c r="I13" i="155"/>
  <c r="I14" i="131"/>
  <c r="I15" i="131"/>
  <c r="I16" i="131"/>
  <c r="I17" i="131"/>
  <c r="I18" i="131"/>
  <c r="I19" i="131"/>
  <c r="I20" i="131"/>
  <c r="I21" i="131"/>
  <c r="I22" i="131"/>
  <c r="I23" i="131"/>
  <c r="I24" i="131"/>
  <c r="I25" i="131"/>
  <c r="I26" i="131"/>
  <c r="I27" i="131"/>
  <c r="I28" i="131"/>
  <c r="I29" i="131"/>
  <c r="I30" i="131"/>
  <c r="I31" i="131"/>
  <c r="I32" i="131"/>
  <c r="I33" i="131"/>
  <c r="I34" i="131"/>
  <c r="I13" i="131"/>
  <c r="I14" i="77"/>
  <c r="I15" i="77"/>
  <c r="I16" i="77"/>
  <c r="I17" i="77"/>
  <c r="I18" i="77"/>
  <c r="I19" i="77"/>
  <c r="I20" i="77"/>
  <c r="I21" i="77"/>
  <c r="I22" i="77"/>
  <c r="I23" i="77"/>
  <c r="I24" i="77"/>
  <c r="I25" i="77"/>
  <c r="I26" i="77"/>
  <c r="I27" i="77"/>
  <c r="I28" i="77"/>
  <c r="I29" i="77"/>
  <c r="I30" i="77"/>
  <c r="I31" i="77"/>
  <c r="I32" i="77"/>
  <c r="I33" i="77"/>
  <c r="I34" i="77"/>
  <c r="I13" i="77"/>
  <c r="H14" i="154"/>
  <c r="H15" i="154"/>
  <c r="H16" i="154"/>
  <c r="H13" i="154"/>
  <c r="H14" i="149"/>
  <c r="H15" i="149"/>
  <c r="H16" i="149"/>
  <c r="H13" i="149"/>
  <c r="H14" i="150"/>
  <c r="H15" i="150"/>
  <c r="H16" i="150"/>
  <c r="H13" i="150"/>
  <c r="H13" i="59"/>
  <c r="H14" i="59"/>
  <c r="H15" i="59"/>
  <c r="H16" i="59"/>
  <c r="H17" i="59"/>
  <c r="H18" i="59"/>
  <c r="H19" i="59"/>
  <c r="H20" i="59"/>
  <c r="H21" i="59"/>
  <c r="H22" i="59"/>
  <c r="H23" i="59"/>
  <c r="H24" i="59"/>
  <c r="H25" i="59"/>
  <c r="H26" i="59"/>
  <c r="H27" i="59"/>
  <c r="H28" i="59"/>
  <c r="H29" i="59"/>
  <c r="H30" i="59"/>
  <c r="H31" i="59"/>
  <c r="H32" i="59"/>
  <c r="H33" i="59"/>
  <c r="H12" i="59"/>
  <c r="H13" i="156"/>
  <c r="H14" i="156"/>
  <c r="H15" i="156"/>
  <c r="H16" i="156"/>
  <c r="H17" i="156"/>
  <c r="H18" i="156"/>
  <c r="H19" i="156"/>
  <c r="H20" i="156"/>
  <c r="H21" i="156"/>
  <c r="H22" i="156"/>
  <c r="H23" i="156"/>
  <c r="H24" i="156"/>
  <c r="H25" i="156"/>
  <c r="H26" i="156"/>
  <c r="H27" i="156"/>
  <c r="H28" i="156"/>
  <c r="H29" i="156"/>
  <c r="H30" i="156"/>
  <c r="H31" i="156"/>
  <c r="H32" i="156"/>
  <c r="H33" i="156"/>
  <c r="H12" i="156"/>
  <c r="H13" i="133"/>
  <c r="H14" i="133"/>
  <c r="H15" i="133"/>
  <c r="H16" i="133"/>
  <c r="H17" i="133"/>
  <c r="H18" i="133"/>
  <c r="H19" i="133"/>
  <c r="H20" i="133"/>
  <c r="H21" i="133"/>
  <c r="H22" i="133"/>
  <c r="H23" i="133"/>
  <c r="H24" i="133"/>
  <c r="H25" i="133"/>
  <c r="H26" i="133"/>
  <c r="H27" i="133"/>
  <c r="H28" i="133"/>
  <c r="H29" i="133"/>
  <c r="H30" i="133"/>
  <c r="H31" i="133"/>
  <c r="H32" i="133"/>
  <c r="H33" i="133"/>
  <c r="H12" i="133"/>
  <c r="I12" i="13" l="1"/>
  <c r="J35" i="145" l="1"/>
  <c r="C13" i="106" l="1"/>
  <c r="B17" i="106"/>
  <c r="A28" i="106"/>
  <c r="A29" i="106"/>
  <c r="I12" i="51" l="1"/>
  <c r="H12" i="51"/>
  <c r="E21" i="115" l="1"/>
  <c r="E22" i="115"/>
  <c r="E17" i="115"/>
  <c r="E18" i="115"/>
  <c r="E19" i="115"/>
  <c r="E20" i="115"/>
  <c r="E15" i="115"/>
  <c r="E14" i="115"/>
  <c r="E13" i="115"/>
  <c r="E12" i="115"/>
  <c r="A38" i="17"/>
  <c r="A40" i="16"/>
  <c r="J35" i="142" l="1"/>
  <c r="I35" i="142"/>
  <c r="J12" i="142"/>
  <c r="I12" i="142"/>
  <c r="I32" i="37" l="1"/>
  <c r="J32" i="37"/>
  <c r="I33" i="37"/>
  <c r="J33" i="37"/>
  <c r="I31" i="36"/>
  <c r="J31" i="36"/>
  <c r="I32" i="36"/>
  <c r="J32" i="36"/>
  <c r="I33" i="35"/>
  <c r="J33" i="35"/>
  <c r="G11" i="6"/>
  <c r="G11" i="5"/>
  <c r="A18" i="49" l="1"/>
  <c r="M18" i="49" s="1"/>
  <c r="A17" i="49"/>
  <c r="M17" i="49" s="1"/>
  <c r="A19" i="57"/>
  <c r="C113" i="1" l="1"/>
  <c r="C114" i="1"/>
  <c r="C115" i="1"/>
  <c r="E13" i="101" l="1"/>
  <c r="E14" i="101"/>
  <c r="E15" i="101"/>
  <c r="E16" i="101"/>
  <c r="E17" i="101"/>
  <c r="AK13" i="49"/>
  <c r="AK14" i="49"/>
  <c r="A28" i="151"/>
  <c r="A32" i="154"/>
  <c r="A31" i="149"/>
  <c r="N32" i="59"/>
  <c r="N33" i="59"/>
  <c r="F11" i="6"/>
  <c r="H37" i="137"/>
  <c r="I37" i="137"/>
  <c r="H28" i="137"/>
  <c r="I28" i="137"/>
  <c r="H29" i="137"/>
  <c r="I29" i="137"/>
  <c r="H30" i="137"/>
  <c r="I30" i="137"/>
  <c r="H24" i="137"/>
  <c r="I24" i="137"/>
  <c r="H13" i="137"/>
  <c r="I13" i="137"/>
  <c r="H14" i="137"/>
  <c r="I14" i="137"/>
  <c r="H15" i="137"/>
  <c r="I15" i="137"/>
  <c r="H16" i="137"/>
  <c r="I16" i="137"/>
  <c r="H17" i="137"/>
  <c r="I17" i="137"/>
  <c r="H18" i="137"/>
  <c r="I18" i="137"/>
  <c r="H19" i="137"/>
  <c r="I19" i="137"/>
  <c r="G81" i="1"/>
  <c r="H81" i="1"/>
  <c r="G82" i="1"/>
  <c r="H82" i="1"/>
  <c r="G83" i="1"/>
  <c r="H83" i="1"/>
  <c r="G85" i="1"/>
  <c r="H85" i="1"/>
  <c r="G86" i="1"/>
  <c r="H86" i="1"/>
  <c r="G87" i="1"/>
  <c r="H87" i="1"/>
  <c r="G88" i="1"/>
  <c r="H88" i="1"/>
  <c r="G89" i="1"/>
  <c r="H89" i="1"/>
  <c r="G90" i="1"/>
  <c r="H90" i="1"/>
  <c r="G92" i="1"/>
  <c r="H92" i="1"/>
  <c r="G93" i="1"/>
  <c r="H93" i="1"/>
  <c r="G94" i="1"/>
  <c r="H94" i="1"/>
  <c r="G96" i="1"/>
  <c r="H96" i="1"/>
  <c r="G97" i="1"/>
  <c r="H97" i="1"/>
  <c r="G98" i="1"/>
  <c r="H98" i="1"/>
  <c r="G99" i="1"/>
  <c r="H99" i="1"/>
  <c r="G101" i="1"/>
  <c r="H101" i="1"/>
  <c r="G103" i="1"/>
  <c r="H103" i="1"/>
  <c r="G105" i="1"/>
  <c r="H105" i="1"/>
  <c r="G107" i="1"/>
  <c r="H107" i="1"/>
  <c r="G80" i="1"/>
  <c r="H80" i="1"/>
  <c r="H15" i="1"/>
  <c r="H16" i="1"/>
  <c r="H17" i="1"/>
  <c r="H18" i="1"/>
  <c r="H19" i="1"/>
  <c r="G18" i="1"/>
  <c r="G19" i="1"/>
  <c r="G16" i="1"/>
  <c r="G17" i="1"/>
  <c r="G15" i="1"/>
  <c r="A27" i="151"/>
  <c r="A31" i="154"/>
  <c r="A30" i="149"/>
  <c r="A30" i="150"/>
  <c r="A51" i="147"/>
  <c r="A50" i="146"/>
  <c r="A51" i="145"/>
  <c r="A50" i="143"/>
  <c r="A50" i="142"/>
  <c r="A50" i="141"/>
  <c r="A50" i="140"/>
  <c r="F11" i="5"/>
  <c r="F12" i="5"/>
  <c r="G12" i="5"/>
  <c r="A19" i="110"/>
  <c r="A29" i="138"/>
  <c r="F14" i="154"/>
  <c r="F15" i="154"/>
  <c r="F16" i="154"/>
  <c r="F17" i="154"/>
  <c r="F18" i="154"/>
  <c r="F19" i="154"/>
  <c r="F20" i="154"/>
  <c r="F21" i="154"/>
  <c r="F22" i="154"/>
  <c r="F23" i="154"/>
  <c r="F24" i="154"/>
  <c r="F25" i="154"/>
  <c r="F26" i="154"/>
  <c r="F13" i="154"/>
  <c r="D14" i="150"/>
  <c r="D15" i="150"/>
  <c r="D16" i="150"/>
  <c r="D17" i="150"/>
  <c r="D18" i="150"/>
  <c r="D19" i="150"/>
  <c r="D20" i="150"/>
  <c r="D21" i="150"/>
  <c r="D22" i="150"/>
  <c r="D23" i="150"/>
  <c r="D24" i="150"/>
  <c r="D25" i="150"/>
  <c r="D26" i="150"/>
  <c r="D13" i="150"/>
  <c r="J14" i="149"/>
  <c r="J15" i="149"/>
  <c r="J16" i="149"/>
  <c r="J17" i="149"/>
  <c r="J18" i="149"/>
  <c r="J19" i="149"/>
  <c r="J20" i="149"/>
  <c r="J21" i="149"/>
  <c r="J22" i="149"/>
  <c r="J23" i="149"/>
  <c r="J24" i="149"/>
  <c r="J25" i="149"/>
  <c r="J26" i="149"/>
  <c r="J13" i="149"/>
  <c r="N14" i="150"/>
  <c r="N15" i="150"/>
  <c r="N16" i="150"/>
  <c r="N17" i="150"/>
  <c r="N18" i="150"/>
  <c r="N19" i="150"/>
  <c r="N20" i="150"/>
  <c r="N21" i="150"/>
  <c r="N22" i="150"/>
  <c r="N23" i="150"/>
  <c r="N24" i="150"/>
  <c r="N25" i="150"/>
  <c r="N26" i="150"/>
  <c r="N13" i="150"/>
  <c r="L14" i="150"/>
  <c r="L15" i="150"/>
  <c r="L16" i="150"/>
  <c r="L17" i="150"/>
  <c r="L18" i="150"/>
  <c r="L19" i="150"/>
  <c r="L20" i="150"/>
  <c r="L21" i="150"/>
  <c r="L22" i="150"/>
  <c r="L23" i="150"/>
  <c r="L24" i="150"/>
  <c r="L25" i="150"/>
  <c r="L26" i="150"/>
  <c r="L13" i="150"/>
  <c r="J14" i="150"/>
  <c r="J15" i="150"/>
  <c r="J16" i="150"/>
  <c r="J17" i="150"/>
  <c r="J18" i="150"/>
  <c r="J19" i="150"/>
  <c r="J20" i="150"/>
  <c r="J21" i="150"/>
  <c r="J22" i="150"/>
  <c r="J23" i="150"/>
  <c r="J24" i="150"/>
  <c r="J25" i="150"/>
  <c r="J26" i="150"/>
  <c r="H18" i="150"/>
  <c r="H19" i="150"/>
  <c r="H20" i="150"/>
  <c r="H21" i="150"/>
  <c r="H22" i="150"/>
  <c r="H23" i="150"/>
  <c r="H24" i="150"/>
  <c r="H25" i="150"/>
  <c r="H26" i="150"/>
  <c r="H17" i="150"/>
  <c r="J13" i="150"/>
  <c r="F37" i="5"/>
  <c r="G37" i="5"/>
  <c r="F40" i="6"/>
  <c r="G40" i="6"/>
  <c r="I76" i="137"/>
  <c r="H76" i="137"/>
  <c r="H76" i="1"/>
  <c r="H18" i="149"/>
  <c r="H19" i="149"/>
  <c r="H20" i="149"/>
  <c r="H21" i="149"/>
  <c r="H22" i="149"/>
  <c r="H23" i="149"/>
  <c r="H24" i="149"/>
  <c r="H25" i="149"/>
  <c r="H26" i="149"/>
  <c r="H17" i="149"/>
  <c r="N14" i="149"/>
  <c r="N15" i="149"/>
  <c r="N16" i="149"/>
  <c r="N17" i="149"/>
  <c r="N18" i="149"/>
  <c r="N19" i="149"/>
  <c r="N20" i="149"/>
  <c r="N21" i="149"/>
  <c r="N22" i="149"/>
  <c r="N23" i="149"/>
  <c r="N24" i="149"/>
  <c r="N25" i="149"/>
  <c r="N26" i="149"/>
  <c r="N13" i="149"/>
  <c r="F14" i="149"/>
  <c r="F15" i="149"/>
  <c r="F16" i="149"/>
  <c r="F17" i="149"/>
  <c r="F18" i="149"/>
  <c r="F19" i="149"/>
  <c r="F20" i="149"/>
  <c r="F21" i="149"/>
  <c r="F22" i="149"/>
  <c r="F23" i="149"/>
  <c r="F24" i="149"/>
  <c r="F25" i="149"/>
  <c r="F26" i="149"/>
  <c r="F13" i="149"/>
  <c r="B14" i="149"/>
  <c r="B15" i="149"/>
  <c r="B16" i="149"/>
  <c r="B17" i="149"/>
  <c r="B18" i="149"/>
  <c r="B19" i="149"/>
  <c r="B20" i="149"/>
  <c r="B21" i="149"/>
  <c r="B22" i="149"/>
  <c r="B23" i="149"/>
  <c r="B24" i="149"/>
  <c r="B25" i="149"/>
  <c r="B26" i="149"/>
  <c r="B13" i="149"/>
  <c r="F16" i="150"/>
  <c r="F17" i="150"/>
  <c r="F18" i="150"/>
  <c r="F19" i="150"/>
  <c r="F20" i="150"/>
  <c r="F21" i="150"/>
  <c r="F22" i="150"/>
  <c r="F23" i="150"/>
  <c r="F24" i="150"/>
  <c r="F25" i="150"/>
  <c r="F26" i="150"/>
  <c r="F14" i="150"/>
  <c r="F15" i="150"/>
  <c r="F13" i="150"/>
  <c r="D13" i="154"/>
  <c r="B14" i="150"/>
  <c r="B15" i="150"/>
  <c r="B16" i="150"/>
  <c r="B17" i="150"/>
  <c r="B18" i="150"/>
  <c r="B19" i="150"/>
  <c r="B20" i="150"/>
  <c r="B21" i="150"/>
  <c r="B22" i="150"/>
  <c r="B23" i="150"/>
  <c r="B24" i="150"/>
  <c r="B25" i="150"/>
  <c r="B26" i="150"/>
  <c r="B13" i="150"/>
  <c r="A31" i="150"/>
  <c r="A52" i="147"/>
  <c r="A51" i="146"/>
  <c r="A52" i="145"/>
  <c r="A51" i="143"/>
  <c r="A51" i="142"/>
  <c r="A51" i="141"/>
  <c r="A51" i="140"/>
  <c r="H101" i="137"/>
  <c r="I101" i="137"/>
  <c r="H103" i="137"/>
  <c r="I103" i="137"/>
  <c r="H105" i="137"/>
  <c r="I105" i="137"/>
  <c r="H107" i="137"/>
  <c r="I107" i="137"/>
  <c r="H92" i="137"/>
  <c r="I92" i="137"/>
  <c r="H93" i="137"/>
  <c r="I93" i="137"/>
  <c r="H94" i="137"/>
  <c r="I94" i="137"/>
  <c r="H96" i="137"/>
  <c r="I96" i="137"/>
  <c r="H97" i="137"/>
  <c r="I97" i="137"/>
  <c r="H98" i="137"/>
  <c r="I98" i="137"/>
  <c r="H99" i="137"/>
  <c r="I99" i="137"/>
  <c r="H86" i="137"/>
  <c r="I86" i="137"/>
  <c r="H87" i="137"/>
  <c r="I87" i="137"/>
  <c r="H88" i="137"/>
  <c r="I88" i="137"/>
  <c r="H89" i="137"/>
  <c r="I89" i="137"/>
  <c r="H90" i="137"/>
  <c r="I90" i="137"/>
  <c r="I80" i="137"/>
  <c r="H80" i="137"/>
  <c r="H82" i="137"/>
  <c r="I82" i="137"/>
  <c r="H83" i="137"/>
  <c r="I83" i="137"/>
  <c r="H47" i="137"/>
  <c r="I47" i="137"/>
  <c r="H48" i="137"/>
  <c r="I48" i="137"/>
  <c r="H49" i="137"/>
  <c r="I49" i="137"/>
  <c r="H51" i="137"/>
  <c r="I51" i="137"/>
  <c r="H52" i="137"/>
  <c r="I52" i="137"/>
  <c r="H55" i="137"/>
  <c r="I55" i="137"/>
  <c r="H56" i="137"/>
  <c r="I56" i="137"/>
  <c r="H58" i="137"/>
  <c r="I58" i="137"/>
  <c r="H59" i="137"/>
  <c r="I59" i="137"/>
  <c r="H60" i="137"/>
  <c r="I60" i="137"/>
  <c r="H61" i="137"/>
  <c r="I61" i="137"/>
  <c r="H62" i="137"/>
  <c r="I62" i="137"/>
  <c r="H63" i="137"/>
  <c r="I63" i="137"/>
  <c r="H65" i="137"/>
  <c r="I65" i="137"/>
  <c r="H66" i="137"/>
  <c r="I66" i="137"/>
  <c r="H67" i="137"/>
  <c r="I67" i="137"/>
  <c r="H68" i="137"/>
  <c r="I68" i="137"/>
  <c r="I69" i="137"/>
  <c r="H70" i="137"/>
  <c r="I70" i="137"/>
  <c r="H72" i="137"/>
  <c r="I72" i="137"/>
  <c r="H75" i="137"/>
  <c r="I75" i="137"/>
  <c r="H43" i="137"/>
  <c r="I43" i="137"/>
  <c r="G72" i="1"/>
  <c r="H72" i="1"/>
  <c r="G63" i="1"/>
  <c r="H63" i="1"/>
  <c r="G65" i="1"/>
  <c r="H65" i="1"/>
  <c r="G66" i="1"/>
  <c r="H66" i="1"/>
  <c r="G52" i="1"/>
  <c r="H52" i="1"/>
  <c r="G55" i="1"/>
  <c r="H55" i="1"/>
  <c r="G56" i="1"/>
  <c r="H56" i="1"/>
  <c r="G58" i="1"/>
  <c r="H58" i="1"/>
  <c r="G24" i="1"/>
  <c r="H24" i="1"/>
  <c r="G47" i="1"/>
  <c r="H47" i="1"/>
  <c r="G37" i="1"/>
  <c r="H37" i="1"/>
  <c r="G28" i="1"/>
  <c r="H28" i="1"/>
  <c r="G29" i="1"/>
  <c r="H29" i="1"/>
  <c r="G30" i="1"/>
  <c r="H30" i="1"/>
  <c r="G43" i="1"/>
  <c r="H43" i="1"/>
  <c r="J14" i="154"/>
  <c r="J15" i="154"/>
  <c r="J16" i="154"/>
  <c r="J17" i="154"/>
  <c r="J18" i="154"/>
  <c r="J19" i="154"/>
  <c r="J20" i="154"/>
  <c r="J21" i="154"/>
  <c r="J22" i="154"/>
  <c r="J23" i="154"/>
  <c r="J24" i="154"/>
  <c r="J25" i="154"/>
  <c r="J26" i="154"/>
  <c r="J13" i="154"/>
  <c r="H17" i="154"/>
  <c r="H18" i="154"/>
  <c r="H19" i="154"/>
  <c r="H20" i="154"/>
  <c r="H21" i="154"/>
  <c r="H22" i="154"/>
  <c r="H23" i="154"/>
  <c r="H24" i="154"/>
  <c r="H25" i="154"/>
  <c r="H26" i="154"/>
  <c r="L14" i="154"/>
  <c r="L15" i="154"/>
  <c r="L16" i="154"/>
  <c r="L17" i="154"/>
  <c r="L18" i="154"/>
  <c r="L19" i="154"/>
  <c r="L20" i="154"/>
  <c r="L21" i="154"/>
  <c r="L22" i="154"/>
  <c r="L23" i="154"/>
  <c r="L24" i="154"/>
  <c r="L25" i="154"/>
  <c r="L26" i="154"/>
  <c r="L13" i="154"/>
  <c r="N14" i="154"/>
  <c r="N15" i="154"/>
  <c r="N16" i="154"/>
  <c r="N17" i="154"/>
  <c r="N18" i="154"/>
  <c r="N19" i="154"/>
  <c r="N20" i="154"/>
  <c r="N21" i="154"/>
  <c r="N22" i="154"/>
  <c r="N23" i="154"/>
  <c r="N24" i="154"/>
  <c r="N25" i="154"/>
  <c r="N26" i="154"/>
  <c r="N13" i="154"/>
  <c r="B13" i="154"/>
  <c r="B15" i="154"/>
  <c r="B14" i="154"/>
  <c r="B16" i="154"/>
  <c r="B17" i="154"/>
  <c r="B18" i="154"/>
  <c r="B19" i="154"/>
  <c r="B20" i="154"/>
  <c r="B21" i="154"/>
  <c r="B22" i="154"/>
  <c r="B23" i="154"/>
  <c r="B24" i="154"/>
  <c r="B25" i="154"/>
  <c r="B26" i="154"/>
  <c r="D14" i="154"/>
  <c r="D15" i="154"/>
  <c r="D16" i="154"/>
  <c r="D17" i="154"/>
  <c r="D18" i="154"/>
  <c r="D19" i="154"/>
  <c r="D20" i="154"/>
  <c r="D21" i="154"/>
  <c r="D22" i="154"/>
  <c r="D23" i="154"/>
  <c r="D24" i="154"/>
  <c r="D25" i="154"/>
  <c r="D26" i="154"/>
  <c r="D27" i="154"/>
  <c r="E34" i="7"/>
  <c r="C34" i="7"/>
  <c r="F22" i="115"/>
  <c r="F21" i="115"/>
  <c r="F20" i="115"/>
  <c r="F13" i="115"/>
  <c r="C35" i="10"/>
  <c r="O14" i="131"/>
  <c r="O15" i="131"/>
  <c r="O16" i="131"/>
  <c r="O17" i="131"/>
  <c r="O18" i="131"/>
  <c r="O19" i="131"/>
  <c r="O20" i="131"/>
  <c r="O21" i="131"/>
  <c r="O22" i="131"/>
  <c r="O23" i="131"/>
  <c r="O24" i="131"/>
  <c r="O25" i="131"/>
  <c r="O26" i="131"/>
  <c r="O27" i="131"/>
  <c r="O28" i="131"/>
  <c r="O29" i="131"/>
  <c r="O30" i="131"/>
  <c r="O31" i="131"/>
  <c r="O32" i="131"/>
  <c r="O33" i="131"/>
  <c r="O34" i="131"/>
  <c r="O13" i="131"/>
  <c r="M14" i="131"/>
  <c r="M15" i="131"/>
  <c r="M16" i="131"/>
  <c r="M17" i="131"/>
  <c r="M18" i="131"/>
  <c r="M19" i="131"/>
  <c r="M20" i="131"/>
  <c r="M21" i="131"/>
  <c r="M22" i="131"/>
  <c r="M23" i="131"/>
  <c r="M24" i="131"/>
  <c r="M25" i="131"/>
  <c r="M26" i="131"/>
  <c r="M27" i="131"/>
  <c r="M28" i="131"/>
  <c r="M29" i="131"/>
  <c r="M30" i="131"/>
  <c r="M31" i="131"/>
  <c r="M32" i="131"/>
  <c r="M33" i="131"/>
  <c r="M34" i="131"/>
  <c r="M13" i="131"/>
  <c r="K14" i="131"/>
  <c r="K15" i="131"/>
  <c r="K16" i="131"/>
  <c r="K17" i="131"/>
  <c r="K18" i="131"/>
  <c r="K19" i="131"/>
  <c r="K20" i="131"/>
  <c r="K21" i="131"/>
  <c r="K22" i="131"/>
  <c r="K23" i="131"/>
  <c r="K24" i="131"/>
  <c r="K25" i="131"/>
  <c r="K26" i="131"/>
  <c r="K27" i="131"/>
  <c r="K28" i="131"/>
  <c r="K29" i="131"/>
  <c r="K30" i="131"/>
  <c r="K31" i="131"/>
  <c r="K32" i="131"/>
  <c r="K33" i="131"/>
  <c r="K34" i="131"/>
  <c r="K13" i="131"/>
  <c r="O14" i="77"/>
  <c r="O15" i="77"/>
  <c r="O16" i="77"/>
  <c r="O17" i="77"/>
  <c r="O18" i="77"/>
  <c r="O19" i="77"/>
  <c r="O20" i="77"/>
  <c r="O21" i="77"/>
  <c r="O22" i="77"/>
  <c r="O23" i="77"/>
  <c r="O24" i="77"/>
  <c r="O25" i="77"/>
  <c r="O26" i="77"/>
  <c r="O27" i="77"/>
  <c r="O28" i="77"/>
  <c r="O29" i="77"/>
  <c r="O30" i="77"/>
  <c r="O31" i="77"/>
  <c r="O32" i="77"/>
  <c r="O33" i="77"/>
  <c r="O34" i="77"/>
  <c r="O13" i="77"/>
  <c r="M14" i="77"/>
  <c r="M15" i="77"/>
  <c r="M16" i="77"/>
  <c r="M17" i="77"/>
  <c r="M18" i="77"/>
  <c r="M19" i="77"/>
  <c r="M20" i="77"/>
  <c r="M21" i="77"/>
  <c r="M22" i="77"/>
  <c r="M23" i="77"/>
  <c r="M24" i="77"/>
  <c r="M25" i="77"/>
  <c r="M26" i="77"/>
  <c r="M27" i="77"/>
  <c r="M28" i="77"/>
  <c r="M29" i="77"/>
  <c r="M30" i="77"/>
  <c r="M31" i="77"/>
  <c r="M32" i="77"/>
  <c r="M33" i="77"/>
  <c r="M34" i="77"/>
  <c r="M13" i="77"/>
  <c r="K14" i="77"/>
  <c r="K15" i="77"/>
  <c r="K16" i="77"/>
  <c r="K17" i="77"/>
  <c r="K18" i="77"/>
  <c r="K19" i="77"/>
  <c r="K20" i="77"/>
  <c r="K21" i="77"/>
  <c r="K22" i="77"/>
  <c r="K23" i="77"/>
  <c r="K24" i="77"/>
  <c r="K25" i="77"/>
  <c r="K26" i="77"/>
  <c r="K27" i="77"/>
  <c r="K28" i="77"/>
  <c r="K29" i="77"/>
  <c r="K30" i="77"/>
  <c r="K31" i="77"/>
  <c r="K32" i="77"/>
  <c r="K33" i="77"/>
  <c r="K34" i="77"/>
  <c r="K13" i="77"/>
  <c r="G14" i="131"/>
  <c r="G15" i="131"/>
  <c r="G16" i="131"/>
  <c r="G17" i="131"/>
  <c r="G18" i="131"/>
  <c r="G19" i="131"/>
  <c r="G20" i="131"/>
  <c r="G21" i="131"/>
  <c r="G22" i="131"/>
  <c r="G23" i="131"/>
  <c r="G24" i="131"/>
  <c r="G25" i="131"/>
  <c r="G26" i="131"/>
  <c r="G27" i="131"/>
  <c r="G28" i="131"/>
  <c r="G29" i="131"/>
  <c r="G30" i="131"/>
  <c r="G31" i="131"/>
  <c r="G32" i="131"/>
  <c r="G33" i="131"/>
  <c r="G34" i="131"/>
  <c r="G13" i="131"/>
  <c r="G14" i="77"/>
  <c r="G15" i="77"/>
  <c r="G16" i="77"/>
  <c r="G17" i="77"/>
  <c r="G18" i="77"/>
  <c r="G19" i="77"/>
  <c r="G20" i="77"/>
  <c r="G21" i="77"/>
  <c r="G22" i="77"/>
  <c r="G23" i="77"/>
  <c r="G24" i="77"/>
  <c r="G25" i="77"/>
  <c r="G26" i="77"/>
  <c r="G27" i="77"/>
  <c r="G28" i="77"/>
  <c r="G29" i="77"/>
  <c r="G30" i="77"/>
  <c r="G31" i="77"/>
  <c r="G32" i="77"/>
  <c r="G33" i="77"/>
  <c r="G34" i="77"/>
  <c r="G13" i="77"/>
  <c r="C13" i="155"/>
  <c r="C15" i="155"/>
  <c r="C16" i="155"/>
  <c r="C17" i="155"/>
  <c r="C18" i="155"/>
  <c r="C19" i="155"/>
  <c r="C20" i="155"/>
  <c r="C21" i="155"/>
  <c r="C22" i="155"/>
  <c r="C23" i="155"/>
  <c r="C24" i="155"/>
  <c r="C25" i="155"/>
  <c r="C26" i="155"/>
  <c r="C27" i="155"/>
  <c r="C28" i="155"/>
  <c r="C29" i="155"/>
  <c r="C30" i="155"/>
  <c r="C31" i="155"/>
  <c r="C32" i="155"/>
  <c r="C33" i="155"/>
  <c r="C34" i="155"/>
  <c r="E13" i="155"/>
  <c r="E14" i="155"/>
  <c r="E15" i="155"/>
  <c r="E16" i="155"/>
  <c r="E17" i="155"/>
  <c r="E18" i="155"/>
  <c r="E19" i="155"/>
  <c r="E20" i="155"/>
  <c r="E21" i="155"/>
  <c r="E22" i="155"/>
  <c r="E23" i="155"/>
  <c r="E24" i="155"/>
  <c r="E25" i="155"/>
  <c r="E26" i="155"/>
  <c r="E27" i="155"/>
  <c r="E28" i="155"/>
  <c r="E29" i="155"/>
  <c r="E30" i="155"/>
  <c r="E31" i="155"/>
  <c r="E32" i="155"/>
  <c r="E33" i="155"/>
  <c r="E34" i="155"/>
  <c r="G13" i="155"/>
  <c r="G14" i="155"/>
  <c r="G15" i="155"/>
  <c r="G16" i="155"/>
  <c r="G17" i="155"/>
  <c r="G18" i="155"/>
  <c r="G19" i="155"/>
  <c r="G20" i="155"/>
  <c r="G21" i="155"/>
  <c r="G22" i="155"/>
  <c r="G23" i="155"/>
  <c r="G24" i="155"/>
  <c r="G25" i="155"/>
  <c r="G26" i="155"/>
  <c r="G27" i="155"/>
  <c r="G28" i="155"/>
  <c r="G29" i="155"/>
  <c r="G30" i="155"/>
  <c r="G31" i="155"/>
  <c r="G32" i="155"/>
  <c r="G33" i="155"/>
  <c r="G34" i="155"/>
  <c r="K13" i="155"/>
  <c r="K14" i="155"/>
  <c r="K15" i="155"/>
  <c r="K16" i="155"/>
  <c r="K17" i="155"/>
  <c r="K18" i="155"/>
  <c r="K19" i="155"/>
  <c r="K20" i="155"/>
  <c r="K21" i="155"/>
  <c r="K22" i="155"/>
  <c r="K23" i="155"/>
  <c r="K24" i="155"/>
  <c r="K25" i="155"/>
  <c r="K26" i="155"/>
  <c r="K27" i="155"/>
  <c r="K28" i="155"/>
  <c r="K29" i="155"/>
  <c r="K30" i="155"/>
  <c r="K31" i="155"/>
  <c r="K32" i="155"/>
  <c r="K33" i="155"/>
  <c r="K34" i="155"/>
  <c r="M13" i="155"/>
  <c r="M14" i="155"/>
  <c r="M15" i="155"/>
  <c r="M16" i="155"/>
  <c r="M17" i="155"/>
  <c r="M18" i="155"/>
  <c r="M19" i="155"/>
  <c r="M20" i="155"/>
  <c r="M21" i="155"/>
  <c r="M22" i="155"/>
  <c r="M23" i="155"/>
  <c r="M24" i="155"/>
  <c r="M25" i="155"/>
  <c r="M26" i="155"/>
  <c r="M27" i="155"/>
  <c r="M28" i="155"/>
  <c r="M29" i="155"/>
  <c r="M30" i="155"/>
  <c r="M31" i="155"/>
  <c r="M32" i="155"/>
  <c r="M33" i="155"/>
  <c r="M34" i="155"/>
  <c r="O13" i="155"/>
  <c r="O14" i="155"/>
  <c r="O15" i="155"/>
  <c r="O16" i="155"/>
  <c r="O17" i="155"/>
  <c r="O18" i="155"/>
  <c r="O19" i="155"/>
  <c r="O20" i="155"/>
  <c r="O21" i="155"/>
  <c r="O22" i="155"/>
  <c r="O23" i="155"/>
  <c r="O24" i="155"/>
  <c r="O25" i="155"/>
  <c r="O26" i="155"/>
  <c r="O27" i="155"/>
  <c r="O28" i="155"/>
  <c r="O29" i="155"/>
  <c r="O30" i="155"/>
  <c r="O31" i="155"/>
  <c r="O32" i="155"/>
  <c r="O33" i="155"/>
  <c r="O34" i="155"/>
  <c r="C14" i="155"/>
  <c r="C13" i="131"/>
  <c r="C15" i="131"/>
  <c r="C16" i="131"/>
  <c r="C17" i="131"/>
  <c r="C18" i="131"/>
  <c r="C19" i="131"/>
  <c r="C20" i="131"/>
  <c r="C21" i="131"/>
  <c r="C22" i="131"/>
  <c r="C23" i="131"/>
  <c r="C24" i="131"/>
  <c r="C25" i="131"/>
  <c r="C26" i="131"/>
  <c r="C27" i="131"/>
  <c r="C28" i="131"/>
  <c r="C29" i="131"/>
  <c r="C30" i="131"/>
  <c r="C31" i="131"/>
  <c r="C32" i="131"/>
  <c r="C33" i="131"/>
  <c r="C34" i="131"/>
  <c r="E13" i="131"/>
  <c r="E14" i="131"/>
  <c r="E15" i="131"/>
  <c r="E16" i="131"/>
  <c r="E17" i="131"/>
  <c r="E18" i="131"/>
  <c r="E19" i="131"/>
  <c r="E20" i="131"/>
  <c r="E21" i="131"/>
  <c r="E22" i="131"/>
  <c r="E23" i="131"/>
  <c r="E24" i="131"/>
  <c r="E25" i="131"/>
  <c r="E26" i="131"/>
  <c r="E27" i="131"/>
  <c r="E28" i="131"/>
  <c r="E29" i="131"/>
  <c r="E30" i="131"/>
  <c r="E31" i="131"/>
  <c r="E32" i="131"/>
  <c r="E33" i="131"/>
  <c r="E34" i="131"/>
  <c r="C14" i="131"/>
  <c r="E14" i="77"/>
  <c r="E15" i="77"/>
  <c r="E16" i="77"/>
  <c r="E17" i="77"/>
  <c r="E18" i="77"/>
  <c r="E19" i="77"/>
  <c r="E20" i="77"/>
  <c r="E21" i="77"/>
  <c r="E22" i="77"/>
  <c r="E23" i="77"/>
  <c r="E24" i="77"/>
  <c r="E25" i="77"/>
  <c r="E26" i="77"/>
  <c r="E27" i="77"/>
  <c r="E28" i="77"/>
  <c r="E29" i="77"/>
  <c r="E30" i="77"/>
  <c r="E31" i="77"/>
  <c r="E32" i="77"/>
  <c r="E33" i="77"/>
  <c r="E34" i="77"/>
  <c r="E13" i="77"/>
  <c r="C13" i="77"/>
  <c r="C14" i="77"/>
  <c r="C15" i="77"/>
  <c r="C16" i="77"/>
  <c r="C17" i="77"/>
  <c r="C18" i="77"/>
  <c r="C19" i="77"/>
  <c r="C20" i="77"/>
  <c r="C21" i="77"/>
  <c r="C22" i="77"/>
  <c r="D22" i="77" s="1"/>
  <c r="C23" i="77"/>
  <c r="C24" i="77"/>
  <c r="C25" i="77"/>
  <c r="C26" i="77"/>
  <c r="C27" i="77"/>
  <c r="C28" i="77"/>
  <c r="D28" i="77" s="1"/>
  <c r="C29" i="77"/>
  <c r="C30" i="77"/>
  <c r="C31" i="77"/>
  <c r="C32" i="77"/>
  <c r="D32" i="77" s="1"/>
  <c r="C33" i="77"/>
  <c r="C34" i="77"/>
  <c r="N13" i="156"/>
  <c r="N14" i="156"/>
  <c r="N15" i="156"/>
  <c r="N16" i="156"/>
  <c r="N17" i="156"/>
  <c r="N18" i="156"/>
  <c r="N19" i="156"/>
  <c r="N20" i="156"/>
  <c r="N21" i="156"/>
  <c r="N22" i="156"/>
  <c r="N23" i="156"/>
  <c r="N24" i="156"/>
  <c r="N25" i="156"/>
  <c r="N26" i="156"/>
  <c r="N27" i="156"/>
  <c r="N28" i="156"/>
  <c r="N29" i="156"/>
  <c r="N30" i="156"/>
  <c r="N31" i="156"/>
  <c r="N32" i="156"/>
  <c r="N33" i="156"/>
  <c r="N12" i="156"/>
  <c r="L13" i="156"/>
  <c r="L14" i="156"/>
  <c r="L15" i="156"/>
  <c r="L16" i="156"/>
  <c r="L17" i="156"/>
  <c r="L18" i="156"/>
  <c r="L19" i="156"/>
  <c r="L20" i="156"/>
  <c r="L21" i="156"/>
  <c r="L22" i="156"/>
  <c r="L23" i="156"/>
  <c r="L24" i="156"/>
  <c r="L25" i="156"/>
  <c r="L26" i="156"/>
  <c r="L27" i="156"/>
  <c r="L28" i="156"/>
  <c r="L29" i="156"/>
  <c r="L30" i="156"/>
  <c r="L31" i="156"/>
  <c r="L32" i="156"/>
  <c r="L33" i="156"/>
  <c r="L12" i="156"/>
  <c r="J13" i="156"/>
  <c r="J14" i="156"/>
  <c r="J15" i="156"/>
  <c r="J16" i="156"/>
  <c r="J17" i="156"/>
  <c r="J18" i="156"/>
  <c r="J19" i="156"/>
  <c r="J20" i="156"/>
  <c r="J21" i="156"/>
  <c r="J22" i="156"/>
  <c r="J23" i="156"/>
  <c r="J24" i="156"/>
  <c r="J25" i="156"/>
  <c r="J26" i="156"/>
  <c r="J27" i="156"/>
  <c r="J28" i="156"/>
  <c r="J29" i="156"/>
  <c r="J30" i="156"/>
  <c r="J31" i="156"/>
  <c r="J32" i="156"/>
  <c r="J33" i="156"/>
  <c r="J12" i="156"/>
  <c r="F13" i="156"/>
  <c r="F14" i="156"/>
  <c r="F15" i="156"/>
  <c r="F16" i="156"/>
  <c r="F17" i="156"/>
  <c r="F18" i="156"/>
  <c r="F19" i="156"/>
  <c r="F20" i="156"/>
  <c r="F21" i="156"/>
  <c r="F22" i="156"/>
  <c r="F23" i="156"/>
  <c r="F24" i="156"/>
  <c r="F25" i="156"/>
  <c r="F26" i="156"/>
  <c r="F27" i="156"/>
  <c r="F28" i="156"/>
  <c r="F29" i="156"/>
  <c r="F30" i="156"/>
  <c r="F31" i="156"/>
  <c r="F32" i="156"/>
  <c r="F33" i="156"/>
  <c r="F12" i="156"/>
  <c r="D15" i="156"/>
  <c r="D16" i="156"/>
  <c r="D17" i="156"/>
  <c r="D18" i="156"/>
  <c r="D19" i="156"/>
  <c r="D20" i="156"/>
  <c r="D21" i="156"/>
  <c r="D22" i="156"/>
  <c r="D23" i="156"/>
  <c r="D24" i="156"/>
  <c r="D25" i="156"/>
  <c r="D26" i="156"/>
  <c r="D27" i="156"/>
  <c r="D28" i="156"/>
  <c r="D29" i="156"/>
  <c r="D30" i="156"/>
  <c r="D31" i="156"/>
  <c r="D32" i="156"/>
  <c r="D33" i="156"/>
  <c r="D13" i="156"/>
  <c r="D14" i="156"/>
  <c r="D12" i="156"/>
  <c r="B13" i="156"/>
  <c r="B14" i="156"/>
  <c r="B15" i="156"/>
  <c r="B16" i="156"/>
  <c r="B17" i="156"/>
  <c r="B18" i="156"/>
  <c r="B19" i="156"/>
  <c r="B20" i="156"/>
  <c r="B21" i="156"/>
  <c r="B22" i="156"/>
  <c r="B23" i="156"/>
  <c r="B24" i="156"/>
  <c r="B25" i="156"/>
  <c r="B26" i="156"/>
  <c r="B27" i="156"/>
  <c r="B28" i="156"/>
  <c r="B29" i="156"/>
  <c r="B30" i="156"/>
  <c r="B31" i="156"/>
  <c r="B32" i="156"/>
  <c r="B33" i="156"/>
  <c r="B12" i="156"/>
  <c r="A37" i="156"/>
  <c r="A38" i="156"/>
  <c r="A39" i="156"/>
  <c r="B13" i="133"/>
  <c r="B14" i="133"/>
  <c r="B15" i="133"/>
  <c r="B16" i="133"/>
  <c r="B17" i="133"/>
  <c r="B18" i="133"/>
  <c r="B19" i="133"/>
  <c r="B20" i="133"/>
  <c r="B21" i="133"/>
  <c r="B22" i="133"/>
  <c r="B23" i="133"/>
  <c r="B24" i="133"/>
  <c r="B25" i="133"/>
  <c r="B26" i="133"/>
  <c r="B27" i="133"/>
  <c r="B28" i="133"/>
  <c r="B29" i="133"/>
  <c r="B30" i="133"/>
  <c r="B31" i="133"/>
  <c r="B32" i="133"/>
  <c r="B33" i="133"/>
  <c r="B12" i="133"/>
  <c r="N14" i="133"/>
  <c r="N15" i="133"/>
  <c r="N16" i="133"/>
  <c r="N17" i="133"/>
  <c r="N18" i="133"/>
  <c r="N19" i="133"/>
  <c r="N20" i="133"/>
  <c r="N21" i="133"/>
  <c r="N22" i="133"/>
  <c r="N23" i="133"/>
  <c r="N24" i="133"/>
  <c r="N25" i="133"/>
  <c r="N26" i="133"/>
  <c r="N27" i="133"/>
  <c r="N28" i="133"/>
  <c r="N29" i="133"/>
  <c r="N30" i="133"/>
  <c r="N31" i="133"/>
  <c r="N32" i="133"/>
  <c r="N33" i="133"/>
  <c r="N12" i="133"/>
  <c r="L14" i="133"/>
  <c r="L15" i="133"/>
  <c r="L16" i="133"/>
  <c r="L17" i="133"/>
  <c r="L18" i="133"/>
  <c r="L19" i="133"/>
  <c r="L20" i="133"/>
  <c r="L21" i="133"/>
  <c r="L22" i="133"/>
  <c r="L23" i="133"/>
  <c r="L24" i="133"/>
  <c r="L25" i="133"/>
  <c r="L26" i="133"/>
  <c r="L27" i="133"/>
  <c r="L28" i="133"/>
  <c r="L29" i="133"/>
  <c r="L30" i="133"/>
  <c r="L31" i="133"/>
  <c r="L32" i="133"/>
  <c r="L33" i="133"/>
  <c r="L12" i="133"/>
  <c r="J14" i="133"/>
  <c r="J15" i="133"/>
  <c r="J16" i="133"/>
  <c r="J17" i="133"/>
  <c r="J18" i="133"/>
  <c r="J19" i="133"/>
  <c r="J20" i="133"/>
  <c r="J21" i="133"/>
  <c r="J22" i="133"/>
  <c r="J23" i="133"/>
  <c r="J24" i="133"/>
  <c r="J25" i="133"/>
  <c r="J26" i="133"/>
  <c r="J27" i="133"/>
  <c r="J28" i="133"/>
  <c r="J29" i="133"/>
  <c r="J30" i="133"/>
  <c r="J31" i="133"/>
  <c r="J32" i="133"/>
  <c r="J33" i="133"/>
  <c r="J12" i="133"/>
  <c r="D12" i="133"/>
  <c r="F12" i="133"/>
  <c r="F14" i="133"/>
  <c r="F15" i="133"/>
  <c r="F16" i="133"/>
  <c r="F17" i="133"/>
  <c r="F18" i="133"/>
  <c r="F19" i="133"/>
  <c r="F20" i="133"/>
  <c r="F21" i="133"/>
  <c r="F22" i="133"/>
  <c r="F23" i="133"/>
  <c r="F24" i="133"/>
  <c r="F25" i="133"/>
  <c r="F26" i="133"/>
  <c r="F27" i="133"/>
  <c r="F28" i="133"/>
  <c r="F29" i="133"/>
  <c r="F30" i="133"/>
  <c r="F31" i="133"/>
  <c r="F32" i="133"/>
  <c r="F33" i="133"/>
  <c r="F13" i="133"/>
  <c r="D33" i="133"/>
  <c r="D15" i="133"/>
  <c r="D16" i="133"/>
  <c r="D17" i="133"/>
  <c r="D18" i="133"/>
  <c r="D19" i="133"/>
  <c r="D20" i="133"/>
  <c r="D21" i="133"/>
  <c r="D22" i="133"/>
  <c r="D23" i="133"/>
  <c r="D24" i="133"/>
  <c r="D25" i="133"/>
  <c r="D26" i="133"/>
  <c r="D27" i="133"/>
  <c r="D28" i="133"/>
  <c r="D29" i="133"/>
  <c r="D30" i="133"/>
  <c r="D31" i="133"/>
  <c r="D32" i="133"/>
  <c r="D13" i="133"/>
  <c r="D14" i="133"/>
  <c r="N13" i="133"/>
  <c r="L13" i="133"/>
  <c r="J13" i="133"/>
  <c r="J18" i="56"/>
  <c r="B34" i="133"/>
  <c r="B34" i="156"/>
  <c r="F15" i="54"/>
  <c r="F19" i="54"/>
  <c r="F23" i="54"/>
  <c r="F25" i="54"/>
  <c r="F26" i="54"/>
  <c r="F27" i="54"/>
  <c r="F28" i="54"/>
  <c r="F29" i="54"/>
  <c r="F30" i="54"/>
  <c r="F31" i="54"/>
  <c r="L27" i="154"/>
  <c r="H21" i="20"/>
  <c r="A23" i="155"/>
  <c r="A24" i="155" s="1"/>
  <c r="A25" i="155" s="1"/>
  <c r="A26" i="155" s="1"/>
  <c r="A27" i="155" s="1"/>
  <c r="A28" i="155" s="1"/>
  <c r="A29" i="155" s="1"/>
  <c r="A30" i="155" s="1"/>
  <c r="A31" i="155" s="1"/>
  <c r="A32" i="155" s="1"/>
  <c r="A33" i="155" s="1"/>
  <c r="A34" i="155" s="1"/>
  <c r="A39" i="155"/>
  <c r="A40" i="155"/>
  <c r="A13" i="154"/>
  <c r="D34" i="59"/>
  <c r="E34" i="15"/>
  <c r="E25" i="145" s="1"/>
  <c r="E35" i="12"/>
  <c r="J27" i="149" s="1"/>
  <c r="E34" i="11"/>
  <c r="E33" i="28" s="1"/>
  <c r="E35" i="10"/>
  <c r="E34" i="9"/>
  <c r="E35" i="8"/>
  <c r="E12" i="110"/>
  <c r="E13" i="110"/>
  <c r="E14" i="110"/>
  <c r="E15" i="110"/>
  <c r="E11" i="110"/>
  <c r="C12" i="110"/>
  <c r="C13" i="110"/>
  <c r="C14" i="110"/>
  <c r="C11" i="110"/>
  <c r="F13" i="59"/>
  <c r="F14" i="59"/>
  <c r="F15" i="59"/>
  <c r="F16" i="59"/>
  <c r="F17" i="59"/>
  <c r="F18" i="59"/>
  <c r="F19" i="59"/>
  <c r="F20" i="59"/>
  <c r="F21" i="59"/>
  <c r="F22" i="59"/>
  <c r="F23" i="59"/>
  <c r="F24" i="59"/>
  <c r="F25" i="59"/>
  <c r="F26" i="59"/>
  <c r="F27" i="59"/>
  <c r="F28" i="59"/>
  <c r="F29" i="59"/>
  <c r="F30" i="59"/>
  <c r="F31" i="59"/>
  <c r="F32" i="59"/>
  <c r="F33" i="59"/>
  <c r="B13" i="59"/>
  <c r="B14" i="59"/>
  <c r="B15" i="59"/>
  <c r="B16" i="59"/>
  <c r="B17" i="59"/>
  <c r="B18" i="59"/>
  <c r="B19" i="59"/>
  <c r="B20" i="59"/>
  <c r="B21" i="59"/>
  <c r="B22" i="59"/>
  <c r="B23" i="59"/>
  <c r="B24" i="59"/>
  <c r="B25" i="59"/>
  <c r="B26" i="59"/>
  <c r="B27" i="59"/>
  <c r="B28" i="59"/>
  <c r="B29" i="59"/>
  <c r="B30" i="59"/>
  <c r="B31" i="59"/>
  <c r="B32" i="59"/>
  <c r="B33" i="59"/>
  <c r="D13" i="59"/>
  <c r="D14" i="59"/>
  <c r="D15" i="59"/>
  <c r="D16" i="59"/>
  <c r="D17" i="59"/>
  <c r="D18" i="59"/>
  <c r="D19" i="59"/>
  <c r="D20" i="59"/>
  <c r="D21" i="59"/>
  <c r="D22" i="59"/>
  <c r="D23" i="59"/>
  <c r="D24" i="59"/>
  <c r="D25" i="59"/>
  <c r="D26" i="59"/>
  <c r="D27" i="59"/>
  <c r="D28" i="59"/>
  <c r="D29" i="59"/>
  <c r="D30" i="59"/>
  <c r="D31" i="59"/>
  <c r="D32" i="59"/>
  <c r="D33" i="59"/>
  <c r="J13" i="59"/>
  <c r="J14" i="59"/>
  <c r="J15" i="59"/>
  <c r="J16" i="59"/>
  <c r="J17" i="59"/>
  <c r="J18" i="59"/>
  <c r="J19" i="59"/>
  <c r="J20" i="59"/>
  <c r="J21" i="59"/>
  <c r="J22" i="59"/>
  <c r="J23" i="59"/>
  <c r="J24" i="59"/>
  <c r="J25" i="59"/>
  <c r="J26" i="59"/>
  <c r="J27" i="59"/>
  <c r="J28" i="59"/>
  <c r="J29" i="59"/>
  <c r="J30" i="59"/>
  <c r="J31" i="59"/>
  <c r="J32" i="59"/>
  <c r="J33" i="59"/>
  <c r="L13" i="59"/>
  <c r="L14" i="59"/>
  <c r="L15" i="59"/>
  <c r="L16" i="59"/>
  <c r="L17" i="59"/>
  <c r="L18" i="59"/>
  <c r="L19" i="59"/>
  <c r="L20" i="59"/>
  <c r="L21" i="59"/>
  <c r="L22" i="59"/>
  <c r="L23" i="59"/>
  <c r="L24" i="59"/>
  <c r="L25" i="59"/>
  <c r="L26" i="59"/>
  <c r="L27" i="59"/>
  <c r="L28" i="59"/>
  <c r="L29" i="59"/>
  <c r="L30" i="59"/>
  <c r="L31" i="59"/>
  <c r="L32" i="59"/>
  <c r="L33" i="59"/>
  <c r="N12" i="59"/>
  <c r="N13" i="59"/>
  <c r="N14" i="59"/>
  <c r="N15" i="59"/>
  <c r="N16" i="59"/>
  <c r="N17" i="59"/>
  <c r="N18" i="59"/>
  <c r="N19" i="59"/>
  <c r="N20" i="59"/>
  <c r="N21" i="59"/>
  <c r="N22" i="59"/>
  <c r="N23" i="59"/>
  <c r="N24" i="59"/>
  <c r="N25" i="59"/>
  <c r="N26" i="59"/>
  <c r="N27" i="59"/>
  <c r="N28" i="59"/>
  <c r="N29" i="59"/>
  <c r="N30" i="59"/>
  <c r="N31" i="59"/>
  <c r="A28" i="138"/>
  <c r="B11" i="140"/>
  <c r="I11" i="140"/>
  <c r="J11" i="140"/>
  <c r="I12" i="140"/>
  <c r="J12" i="140"/>
  <c r="I13" i="140"/>
  <c r="J13" i="140"/>
  <c r="I14" i="140"/>
  <c r="J14" i="140"/>
  <c r="I15" i="140"/>
  <c r="J15" i="140"/>
  <c r="I16" i="140"/>
  <c r="J16" i="140"/>
  <c r="I17" i="140"/>
  <c r="J17" i="140"/>
  <c r="I18" i="140"/>
  <c r="J18" i="140"/>
  <c r="I19" i="140"/>
  <c r="J19" i="140"/>
  <c r="I20" i="140"/>
  <c r="J20" i="140"/>
  <c r="I21" i="140"/>
  <c r="J21" i="140"/>
  <c r="I22" i="140"/>
  <c r="J22" i="140"/>
  <c r="I23" i="140"/>
  <c r="J23" i="140"/>
  <c r="I24" i="140"/>
  <c r="J24" i="140"/>
  <c r="J34" i="140"/>
  <c r="I35" i="140"/>
  <c r="J35" i="140"/>
  <c r="I36" i="140"/>
  <c r="J36" i="140"/>
  <c r="I37" i="140"/>
  <c r="J37" i="140"/>
  <c r="I38" i="140"/>
  <c r="J38" i="140"/>
  <c r="I39" i="140"/>
  <c r="J39" i="140"/>
  <c r="I40" i="140"/>
  <c r="J40" i="140"/>
  <c r="I41" i="140"/>
  <c r="J41" i="140"/>
  <c r="I42" i="140"/>
  <c r="J42" i="140"/>
  <c r="I43" i="140"/>
  <c r="J43" i="140"/>
  <c r="I44" i="140"/>
  <c r="J44" i="140"/>
  <c r="I45" i="140"/>
  <c r="J45" i="140"/>
  <c r="I46" i="140"/>
  <c r="J46" i="140"/>
  <c r="I47" i="140"/>
  <c r="J47" i="140"/>
  <c r="B11" i="141"/>
  <c r="I11" i="141"/>
  <c r="J11" i="141"/>
  <c r="I12" i="141"/>
  <c r="J12" i="141"/>
  <c r="I13" i="141"/>
  <c r="J13" i="141"/>
  <c r="I14" i="141"/>
  <c r="J14" i="141"/>
  <c r="I15" i="141"/>
  <c r="J15" i="141"/>
  <c r="I16" i="141"/>
  <c r="J16" i="141"/>
  <c r="I17" i="141"/>
  <c r="J17" i="141"/>
  <c r="I18" i="141"/>
  <c r="J18" i="141"/>
  <c r="I19" i="141"/>
  <c r="J19" i="141"/>
  <c r="I20" i="141"/>
  <c r="J20" i="141"/>
  <c r="I21" i="141"/>
  <c r="J21" i="141"/>
  <c r="I22" i="141"/>
  <c r="J22" i="141"/>
  <c r="I23" i="141"/>
  <c r="J23" i="141"/>
  <c r="I24" i="141"/>
  <c r="J24" i="141"/>
  <c r="I34" i="141"/>
  <c r="J34" i="141"/>
  <c r="I35" i="141"/>
  <c r="J35" i="141"/>
  <c r="I36" i="141"/>
  <c r="J36" i="141"/>
  <c r="I37" i="141"/>
  <c r="J37" i="141"/>
  <c r="I38" i="141"/>
  <c r="J38" i="141"/>
  <c r="I39" i="141"/>
  <c r="J39" i="141"/>
  <c r="I40" i="141"/>
  <c r="J40" i="141"/>
  <c r="I41" i="141"/>
  <c r="J41" i="141"/>
  <c r="I42" i="141"/>
  <c r="J42" i="141"/>
  <c r="I43" i="141"/>
  <c r="J43" i="141"/>
  <c r="I44" i="141"/>
  <c r="J44" i="141"/>
  <c r="I45" i="141"/>
  <c r="J45" i="141"/>
  <c r="I46" i="141"/>
  <c r="J46" i="141"/>
  <c r="I47" i="141"/>
  <c r="J47" i="141"/>
  <c r="B11" i="142"/>
  <c r="I11" i="142"/>
  <c r="J11" i="142"/>
  <c r="I13" i="142"/>
  <c r="J13" i="142"/>
  <c r="I14" i="142"/>
  <c r="J14" i="142"/>
  <c r="I15" i="142"/>
  <c r="J15" i="142"/>
  <c r="I16" i="142"/>
  <c r="J16" i="142"/>
  <c r="I17" i="142"/>
  <c r="J17" i="142"/>
  <c r="I18" i="142"/>
  <c r="J18" i="142"/>
  <c r="I19" i="142"/>
  <c r="J19" i="142"/>
  <c r="I20" i="142"/>
  <c r="J20" i="142"/>
  <c r="I21" i="142"/>
  <c r="J21" i="142"/>
  <c r="I22" i="142"/>
  <c r="J22" i="142"/>
  <c r="I23" i="142"/>
  <c r="J23" i="142"/>
  <c r="I24" i="142"/>
  <c r="J24" i="142"/>
  <c r="I34" i="142"/>
  <c r="J34" i="142"/>
  <c r="I36" i="142"/>
  <c r="J36" i="142"/>
  <c r="I37" i="142"/>
  <c r="J37" i="142"/>
  <c r="I38" i="142"/>
  <c r="J38" i="142"/>
  <c r="I39" i="142"/>
  <c r="J39" i="142"/>
  <c r="I40" i="142"/>
  <c r="J40" i="142"/>
  <c r="I41" i="142"/>
  <c r="J41" i="142"/>
  <c r="I42" i="142"/>
  <c r="J42" i="142"/>
  <c r="I43" i="142"/>
  <c r="J43" i="142"/>
  <c r="I44" i="142"/>
  <c r="J44" i="142"/>
  <c r="I45" i="142"/>
  <c r="J45" i="142"/>
  <c r="I46" i="142"/>
  <c r="J46" i="142"/>
  <c r="I47" i="142"/>
  <c r="J47" i="142"/>
  <c r="B11" i="143"/>
  <c r="I11" i="143"/>
  <c r="J11" i="143"/>
  <c r="I12" i="143"/>
  <c r="J12" i="143"/>
  <c r="I13" i="143"/>
  <c r="J13" i="143"/>
  <c r="I14" i="143"/>
  <c r="J14" i="143"/>
  <c r="I15" i="143"/>
  <c r="J15" i="143"/>
  <c r="I16" i="143"/>
  <c r="J16" i="143"/>
  <c r="I17" i="143"/>
  <c r="J17" i="143"/>
  <c r="I18" i="143"/>
  <c r="J18" i="143"/>
  <c r="I19" i="143"/>
  <c r="J19" i="143"/>
  <c r="I20" i="143"/>
  <c r="J20" i="143"/>
  <c r="I21" i="143"/>
  <c r="J21" i="143"/>
  <c r="I22" i="143"/>
  <c r="J22" i="143"/>
  <c r="I23" i="143"/>
  <c r="J23" i="143"/>
  <c r="I24" i="143"/>
  <c r="J24" i="143"/>
  <c r="I34" i="143"/>
  <c r="J34" i="143"/>
  <c r="I35" i="143"/>
  <c r="J35" i="143"/>
  <c r="I36" i="143"/>
  <c r="J36" i="143"/>
  <c r="I37" i="143"/>
  <c r="J37" i="143"/>
  <c r="I38" i="143"/>
  <c r="J38" i="143"/>
  <c r="I39" i="143"/>
  <c r="J39" i="143"/>
  <c r="I40" i="143"/>
  <c r="J40" i="143"/>
  <c r="I41" i="143"/>
  <c r="J41" i="143"/>
  <c r="I42" i="143"/>
  <c r="J42" i="143"/>
  <c r="I43" i="143"/>
  <c r="J43" i="143"/>
  <c r="I44" i="143"/>
  <c r="J44" i="143"/>
  <c r="I45" i="143"/>
  <c r="J45" i="143"/>
  <c r="I46" i="143"/>
  <c r="J46" i="143"/>
  <c r="I47" i="143"/>
  <c r="J47" i="143"/>
  <c r="B11" i="145"/>
  <c r="I11" i="145"/>
  <c r="J11" i="145"/>
  <c r="I12" i="145"/>
  <c r="J12" i="145"/>
  <c r="I13" i="145"/>
  <c r="J13" i="145"/>
  <c r="I14" i="145"/>
  <c r="J14" i="145"/>
  <c r="I15" i="145"/>
  <c r="J15" i="145"/>
  <c r="I16" i="145"/>
  <c r="J16" i="145"/>
  <c r="I17" i="145"/>
  <c r="J17" i="145"/>
  <c r="I18" i="145"/>
  <c r="J18" i="145"/>
  <c r="I19" i="145"/>
  <c r="J19" i="145"/>
  <c r="I20" i="145"/>
  <c r="J20" i="145"/>
  <c r="I21" i="145"/>
  <c r="J21" i="145"/>
  <c r="I22" i="145"/>
  <c r="J22" i="145"/>
  <c r="I23" i="145"/>
  <c r="J23" i="145"/>
  <c r="I24" i="145"/>
  <c r="J24" i="145"/>
  <c r="I34" i="145"/>
  <c r="J34" i="145"/>
  <c r="I36" i="145"/>
  <c r="J36" i="145"/>
  <c r="I37" i="145"/>
  <c r="J37" i="145"/>
  <c r="I38" i="145"/>
  <c r="J38" i="145"/>
  <c r="I39" i="145"/>
  <c r="J39" i="145"/>
  <c r="I40" i="145"/>
  <c r="J40" i="145"/>
  <c r="I41" i="145"/>
  <c r="J41" i="145"/>
  <c r="I42" i="145"/>
  <c r="J42" i="145"/>
  <c r="I43" i="145"/>
  <c r="J43" i="145"/>
  <c r="I44" i="145"/>
  <c r="J44" i="145"/>
  <c r="I45" i="145"/>
  <c r="J45" i="145"/>
  <c r="I46" i="145"/>
  <c r="J46" i="145"/>
  <c r="I47" i="145"/>
  <c r="J47" i="145"/>
  <c r="B11" i="146"/>
  <c r="I11" i="146"/>
  <c r="J11" i="146"/>
  <c r="I12" i="146"/>
  <c r="J12" i="146"/>
  <c r="I13" i="146"/>
  <c r="J13" i="146"/>
  <c r="I14" i="146"/>
  <c r="J14" i="146"/>
  <c r="I15" i="146"/>
  <c r="J15" i="146"/>
  <c r="I16" i="146"/>
  <c r="J16" i="146"/>
  <c r="I17" i="146"/>
  <c r="J17" i="146"/>
  <c r="I18" i="146"/>
  <c r="J18" i="146"/>
  <c r="I19" i="146"/>
  <c r="J19" i="146"/>
  <c r="I20" i="146"/>
  <c r="J20" i="146"/>
  <c r="I21" i="146"/>
  <c r="J21" i="146"/>
  <c r="I22" i="146"/>
  <c r="J22" i="146"/>
  <c r="I23" i="146"/>
  <c r="J23" i="146"/>
  <c r="I24" i="146"/>
  <c r="J24" i="146"/>
  <c r="I34" i="146"/>
  <c r="J34" i="146"/>
  <c r="I35" i="146"/>
  <c r="J35" i="146"/>
  <c r="I36" i="146"/>
  <c r="J36" i="146"/>
  <c r="I37" i="146"/>
  <c r="J37" i="146"/>
  <c r="I38" i="146"/>
  <c r="J38" i="146"/>
  <c r="I39" i="146"/>
  <c r="J39" i="146"/>
  <c r="I40" i="146"/>
  <c r="J40" i="146"/>
  <c r="I41" i="146"/>
  <c r="J41" i="146"/>
  <c r="I42" i="146"/>
  <c r="J42" i="146"/>
  <c r="I43" i="146"/>
  <c r="J43" i="146"/>
  <c r="I44" i="146"/>
  <c r="J44" i="146"/>
  <c r="I45" i="146"/>
  <c r="J45" i="146"/>
  <c r="I46" i="146"/>
  <c r="J46" i="146"/>
  <c r="I47" i="146"/>
  <c r="J47" i="146"/>
  <c r="B11" i="147"/>
  <c r="I11" i="147"/>
  <c r="J11" i="147"/>
  <c r="I12" i="147"/>
  <c r="J12" i="147"/>
  <c r="I13" i="147"/>
  <c r="J13" i="147"/>
  <c r="I14" i="147"/>
  <c r="J14" i="147"/>
  <c r="I15" i="147"/>
  <c r="J15" i="147"/>
  <c r="I16" i="147"/>
  <c r="J16" i="147"/>
  <c r="I17" i="147"/>
  <c r="J17" i="147"/>
  <c r="I18" i="147"/>
  <c r="J18" i="147"/>
  <c r="I19" i="147"/>
  <c r="J19" i="147"/>
  <c r="I20" i="147"/>
  <c r="J20" i="147"/>
  <c r="I21" i="147"/>
  <c r="J21" i="147"/>
  <c r="I22" i="147"/>
  <c r="J22" i="147"/>
  <c r="I23" i="147"/>
  <c r="J23" i="147"/>
  <c r="I24" i="147"/>
  <c r="J24" i="147"/>
  <c r="I34" i="147"/>
  <c r="J34" i="147"/>
  <c r="I35" i="147"/>
  <c r="J35" i="147"/>
  <c r="I36" i="147"/>
  <c r="J36" i="147"/>
  <c r="I37" i="147"/>
  <c r="J37" i="147"/>
  <c r="I38" i="147"/>
  <c r="J38" i="147"/>
  <c r="I39" i="147"/>
  <c r="J39" i="147"/>
  <c r="I40" i="147"/>
  <c r="J40" i="147"/>
  <c r="I41" i="147"/>
  <c r="J41" i="147"/>
  <c r="I42" i="147"/>
  <c r="J42" i="147"/>
  <c r="I43" i="147"/>
  <c r="J43" i="147"/>
  <c r="I44" i="147"/>
  <c r="J44" i="147"/>
  <c r="I45" i="147"/>
  <c r="J45" i="147"/>
  <c r="I46" i="147"/>
  <c r="J46" i="147"/>
  <c r="I47" i="147"/>
  <c r="J47" i="147"/>
  <c r="A13" i="150"/>
  <c r="A12" i="148" s="1"/>
  <c r="B26" i="148"/>
  <c r="C12" i="148"/>
  <c r="D26" i="148"/>
  <c r="E12" i="148"/>
  <c r="H26" i="148"/>
  <c r="I12" i="148"/>
  <c r="J26" i="148"/>
  <c r="K12" i="148"/>
  <c r="L26" i="148"/>
  <c r="M12" i="148"/>
  <c r="N26" i="148"/>
  <c r="O12" i="148"/>
  <c r="C13" i="148"/>
  <c r="E13" i="148"/>
  <c r="I13" i="148"/>
  <c r="K13" i="148"/>
  <c r="M13" i="148"/>
  <c r="O13" i="148"/>
  <c r="C14" i="148"/>
  <c r="E14" i="148"/>
  <c r="I14" i="148"/>
  <c r="K14" i="148"/>
  <c r="M14" i="148"/>
  <c r="O14" i="148"/>
  <c r="C15" i="148"/>
  <c r="E15" i="148"/>
  <c r="I15" i="148"/>
  <c r="K15" i="148"/>
  <c r="M15" i="148"/>
  <c r="O15" i="148"/>
  <c r="C16" i="148"/>
  <c r="E16" i="148"/>
  <c r="I16" i="148"/>
  <c r="K16" i="148"/>
  <c r="M16" i="148"/>
  <c r="O16" i="148"/>
  <c r="C17" i="148"/>
  <c r="E17" i="148"/>
  <c r="I17" i="148"/>
  <c r="K17" i="148"/>
  <c r="M17" i="148"/>
  <c r="O17" i="148"/>
  <c r="C18" i="148"/>
  <c r="E18" i="148"/>
  <c r="I18" i="148"/>
  <c r="K18" i="148"/>
  <c r="M18" i="148"/>
  <c r="O18" i="148"/>
  <c r="C19" i="148"/>
  <c r="E19" i="148"/>
  <c r="I19" i="148"/>
  <c r="K19" i="148"/>
  <c r="M19" i="148"/>
  <c r="O19" i="148"/>
  <c r="C20" i="148"/>
  <c r="E20" i="148"/>
  <c r="I20" i="148"/>
  <c r="K20" i="148"/>
  <c r="M20" i="148"/>
  <c r="O20" i="148"/>
  <c r="C21" i="148"/>
  <c r="E21" i="148"/>
  <c r="I21" i="148"/>
  <c r="K21" i="148"/>
  <c r="M21" i="148"/>
  <c r="O21" i="148"/>
  <c r="C22" i="148"/>
  <c r="E22" i="148"/>
  <c r="I22" i="148"/>
  <c r="K22" i="148"/>
  <c r="M22" i="148"/>
  <c r="O22" i="148"/>
  <c r="C23" i="148"/>
  <c r="E23" i="148"/>
  <c r="I23" i="148"/>
  <c r="K23" i="148"/>
  <c r="M23" i="148"/>
  <c r="O23" i="148"/>
  <c r="C24" i="148"/>
  <c r="E24" i="148"/>
  <c r="I24" i="148"/>
  <c r="K24" i="148"/>
  <c r="M24" i="148"/>
  <c r="O24" i="148"/>
  <c r="C25" i="148"/>
  <c r="E25" i="148"/>
  <c r="I25" i="148"/>
  <c r="K25" i="148"/>
  <c r="M25" i="148"/>
  <c r="O25" i="148"/>
  <c r="C26" i="148"/>
  <c r="E26" i="148"/>
  <c r="I26" i="148"/>
  <c r="K26" i="148"/>
  <c r="M26" i="148"/>
  <c r="O26" i="148"/>
  <c r="A7" i="151"/>
  <c r="A36" i="139"/>
  <c r="A37" i="139"/>
  <c r="A38" i="139"/>
  <c r="I11" i="138"/>
  <c r="I12" i="138"/>
  <c r="J12" i="138"/>
  <c r="I13" i="138"/>
  <c r="J13" i="138"/>
  <c r="I14" i="138"/>
  <c r="J14" i="138"/>
  <c r="I15" i="138"/>
  <c r="J15" i="138"/>
  <c r="I16" i="138"/>
  <c r="J16" i="138"/>
  <c r="I17" i="138"/>
  <c r="J17" i="138"/>
  <c r="I18" i="138"/>
  <c r="J18" i="138"/>
  <c r="I19" i="138"/>
  <c r="J19" i="138"/>
  <c r="I20" i="138"/>
  <c r="J20" i="138"/>
  <c r="I21" i="138"/>
  <c r="J21" i="138"/>
  <c r="I22" i="138"/>
  <c r="J22" i="138"/>
  <c r="I23" i="138"/>
  <c r="J23" i="138"/>
  <c r="I24" i="138"/>
  <c r="J24" i="138"/>
  <c r="E35" i="14"/>
  <c r="C35" i="14"/>
  <c r="C35" i="12"/>
  <c r="J27" i="150" s="1"/>
  <c r="E11" i="53"/>
  <c r="C34" i="15"/>
  <c r="C25" i="145" s="1"/>
  <c r="I33" i="29"/>
  <c r="I32" i="29"/>
  <c r="I31" i="29"/>
  <c r="I30" i="29"/>
  <c r="I29" i="29"/>
  <c r="I28" i="29"/>
  <c r="I27" i="29"/>
  <c r="I26" i="29"/>
  <c r="I25" i="29"/>
  <c r="I24" i="29"/>
  <c r="I23" i="29"/>
  <c r="I22" i="29"/>
  <c r="I21" i="29"/>
  <c r="I20" i="29"/>
  <c r="I19" i="29"/>
  <c r="I18" i="29"/>
  <c r="I17" i="29"/>
  <c r="I16" i="29"/>
  <c r="I15" i="29"/>
  <c r="I14" i="29"/>
  <c r="I13" i="29"/>
  <c r="F34" i="9"/>
  <c r="H12" i="137"/>
  <c r="I12" i="137"/>
  <c r="H20" i="137"/>
  <c r="I20" i="137"/>
  <c r="H21" i="137"/>
  <c r="I21" i="137"/>
  <c r="H22" i="137"/>
  <c r="I22" i="137"/>
  <c r="H23" i="137"/>
  <c r="I23" i="137"/>
  <c r="H26" i="137"/>
  <c r="I26" i="137"/>
  <c r="H27" i="137"/>
  <c r="I27" i="137"/>
  <c r="H31" i="137"/>
  <c r="I31" i="137"/>
  <c r="H32" i="137"/>
  <c r="I32" i="137"/>
  <c r="H33" i="137"/>
  <c r="I33" i="137"/>
  <c r="H34" i="137"/>
  <c r="I34" i="137"/>
  <c r="H35" i="137"/>
  <c r="I35" i="137"/>
  <c r="H36" i="137"/>
  <c r="I36" i="137"/>
  <c r="H38" i="137"/>
  <c r="I38" i="137"/>
  <c r="H39" i="137"/>
  <c r="I39" i="137"/>
  <c r="H40" i="137"/>
  <c r="I40" i="137"/>
  <c r="H41" i="137"/>
  <c r="I41" i="137"/>
  <c r="H44" i="137"/>
  <c r="I44" i="137"/>
  <c r="H45" i="137"/>
  <c r="I45" i="137"/>
  <c r="H46" i="137"/>
  <c r="I46" i="137"/>
  <c r="H77" i="137"/>
  <c r="I77" i="137"/>
  <c r="H78" i="137"/>
  <c r="I78" i="137"/>
  <c r="H79" i="137"/>
  <c r="I79" i="137"/>
  <c r="H81" i="137"/>
  <c r="I81" i="137"/>
  <c r="H85" i="137"/>
  <c r="I85" i="137"/>
  <c r="H108" i="137"/>
  <c r="I108" i="137"/>
  <c r="H109" i="137"/>
  <c r="I109" i="137"/>
  <c r="H110" i="137"/>
  <c r="I110" i="137"/>
  <c r="H111" i="137"/>
  <c r="I111" i="137"/>
  <c r="D113" i="137"/>
  <c r="D114" i="137"/>
  <c r="D115" i="137"/>
  <c r="H69" i="1"/>
  <c r="G69" i="1"/>
  <c r="G31" i="1"/>
  <c r="H31" i="1"/>
  <c r="C9" i="103"/>
  <c r="F9" i="103"/>
  <c r="D9" i="103"/>
  <c r="E9" i="103"/>
  <c r="H9" i="103"/>
  <c r="G9" i="103"/>
  <c r="F10" i="103"/>
  <c r="G10" i="103"/>
  <c r="H10" i="103"/>
  <c r="F11" i="103"/>
  <c r="G11" i="103"/>
  <c r="H11" i="103"/>
  <c r="F12" i="103"/>
  <c r="G12" i="103"/>
  <c r="H12" i="103"/>
  <c r="F13" i="103"/>
  <c r="G13" i="103"/>
  <c r="H13" i="103"/>
  <c r="C14" i="103"/>
  <c r="F14" i="103"/>
  <c r="D14" i="103"/>
  <c r="E14" i="103"/>
  <c r="H14" i="103"/>
  <c r="G14" i="103"/>
  <c r="F15" i="103"/>
  <c r="G15" i="103"/>
  <c r="H15" i="103"/>
  <c r="F16" i="103"/>
  <c r="G16" i="103"/>
  <c r="H16" i="103"/>
  <c r="C17" i="103"/>
  <c r="D17" i="103"/>
  <c r="E17" i="103"/>
  <c r="H17" i="103"/>
  <c r="F17" i="103"/>
  <c r="G17" i="103"/>
  <c r="G18" i="103"/>
  <c r="F19" i="103"/>
  <c r="G19" i="103"/>
  <c r="H19" i="103"/>
  <c r="F20" i="103"/>
  <c r="G20" i="103"/>
  <c r="H20" i="103"/>
  <c r="F21" i="103"/>
  <c r="G21" i="103"/>
  <c r="H21" i="103"/>
  <c r="C22" i="103"/>
  <c r="D22" i="103"/>
  <c r="E22" i="103"/>
  <c r="G22" i="103"/>
  <c r="F23" i="103"/>
  <c r="G23" i="103"/>
  <c r="H23" i="103"/>
  <c r="F24" i="103"/>
  <c r="G24" i="103"/>
  <c r="H24" i="103"/>
  <c r="C25" i="103"/>
  <c r="D25" i="103"/>
  <c r="E25" i="103"/>
  <c r="G25" i="103"/>
  <c r="F26" i="103"/>
  <c r="G26" i="103"/>
  <c r="H26" i="103"/>
  <c r="C28" i="103"/>
  <c r="D28" i="103"/>
  <c r="E28" i="103"/>
  <c r="G28" i="103"/>
  <c r="H31" i="103"/>
  <c r="C32" i="103"/>
  <c r="F32" i="103"/>
  <c r="G32" i="103"/>
  <c r="H32" i="103"/>
  <c r="A33" i="103"/>
  <c r="A34" i="103"/>
  <c r="G34" i="103"/>
  <c r="G35" i="103"/>
  <c r="B23" i="102"/>
  <c r="B27" i="102"/>
  <c r="A44" i="113"/>
  <c r="A45" i="113"/>
  <c r="A13" i="115"/>
  <c r="A14" i="115"/>
  <c r="A17" i="115"/>
  <c r="C35" i="16"/>
  <c r="C34" i="33" s="1"/>
  <c r="D12" i="33" s="1"/>
  <c r="E35" i="16"/>
  <c r="L27" i="149" s="1"/>
  <c r="C35" i="20"/>
  <c r="C34" i="37" s="1"/>
  <c r="E35" i="20"/>
  <c r="E34" i="37" s="1"/>
  <c r="A26" i="115"/>
  <c r="A27" i="115"/>
  <c r="A20" i="89"/>
  <c r="A21" i="89" s="1"/>
  <c r="A22" i="89" s="1"/>
  <c r="A23" i="89" s="1"/>
  <c r="A24" i="89" s="1"/>
  <c r="A25" i="89" s="1"/>
  <c r="A26" i="89" s="1"/>
  <c r="A27" i="89" s="1"/>
  <c r="A28" i="89" s="1"/>
  <c r="A29" i="89" s="1"/>
  <c r="A30" i="89" s="1"/>
  <c r="A31" i="89" s="1"/>
  <c r="A36" i="89"/>
  <c r="A37" i="89"/>
  <c r="A23" i="131"/>
  <c r="A24" i="131" s="1"/>
  <c r="A25" i="131" s="1"/>
  <c r="A26" i="131" s="1"/>
  <c r="A27" i="131" s="1"/>
  <c r="A28" i="131" s="1"/>
  <c r="A29" i="131" s="1"/>
  <c r="A30" i="131" s="1"/>
  <c r="A31" i="131" s="1"/>
  <c r="A32" i="131" s="1"/>
  <c r="A33" i="131" s="1"/>
  <c r="A34" i="131" s="1"/>
  <c r="A38" i="131"/>
  <c r="A39" i="131"/>
  <c r="A23" i="77"/>
  <c r="A24" i="77" s="1"/>
  <c r="A25" i="77" s="1"/>
  <c r="A26" i="77" s="1"/>
  <c r="A27" i="77" s="1"/>
  <c r="A28" i="77" s="1"/>
  <c r="A29" i="77" s="1"/>
  <c r="A30" i="77" s="1"/>
  <c r="A31" i="77" s="1"/>
  <c r="A32" i="77" s="1"/>
  <c r="A33" i="77" s="1"/>
  <c r="A34" i="77" s="1"/>
  <c r="A38" i="77"/>
  <c r="A39" i="77"/>
  <c r="C11" i="61"/>
  <c r="C33" i="61"/>
  <c r="D11" i="61" s="1"/>
  <c r="E11" i="61"/>
  <c r="E33" i="61"/>
  <c r="F11" i="61" s="1"/>
  <c r="G11" i="61"/>
  <c r="G33" i="61"/>
  <c r="I11" i="61"/>
  <c r="I12" i="61"/>
  <c r="I13" i="61"/>
  <c r="I14" i="61"/>
  <c r="I15" i="61"/>
  <c r="I16" i="61"/>
  <c r="I17" i="61"/>
  <c r="I18" i="61"/>
  <c r="I19" i="61"/>
  <c r="I20" i="61"/>
  <c r="I21" i="61"/>
  <c r="I22" i="61"/>
  <c r="I23" i="61"/>
  <c r="I24" i="61"/>
  <c r="I25" i="61"/>
  <c r="I26" i="61"/>
  <c r="I27" i="61"/>
  <c r="I28" i="61"/>
  <c r="I29" i="61"/>
  <c r="I30" i="61"/>
  <c r="I31" i="61"/>
  <c r="I32" i="61"/>
  <c r="K11" i="61"/>
  <c r="K33" i="61"/>
  <c r="L11" i="61"/>
  <c r="M11" i="61"/>
  <c r="O11" i="61"/>
  <c r="O33" i="61"/>
  <c r="C12" i="61"/>
  <c r="E12" i="61"/>
  <c r="F12" i="61" s="1"/>
  <c r="G12" i="61"/>
  <c r="K12" i="61"/>
  <c r="L12" i="61" s="1"/>
  <c r="M12" i="61"/>
  <c r="O12" i="61"/>
  <c r="P12" i="61" s="1"/>
  <c r="C13" i="61"/>
  <c r="D13" i="61" s="1"/>
  <c r="E13" i="61"/>
  <c r="G13" i="61"/>
  <c r="K13" i="61"/>
  <c r="L13" i="61" s="1"/>
  <c r="M13" i="61"/>
  <c r="O13" i="61"/>
  <c r="P13" i="61" s="1"/>
  <c r="C14" i="61"/>
  <c r="D14" i="61" s="1"/>
  <c r="E14" i="61"/>
  <c r="F14" i="61" s="1"/>
  <c r="G14" i="61"/>
  <c r="K14" i="61"/>
  <c r="L14" i="61" s="1"/>
  <c r="M14" i="61"/>
  <c r="O14" i="61"/>
  <c r="P14" i="61" s="1"/>
  <c r="C15" i="61"/>
  <c r="D15" i="61" s="1"/>
  <c r="E15" i="61"/>
  <c r="F15" i="61" s="1"/>
  <c r="G15" i="61"/>
  <c r="H15" i="61" s="1"/>
  <c r="K15" i="61"/>
  <c r="L15" i="61" s="1"/>
  <c r="M15" i="61"/>
  <c r="O15" i="61"/>
  <c r="P15" i="61" s="1"/>
  <c r="C16" i="61"/>
  <c r="D16" i="61" s="1"/>
  <c r="E16" i="61"/>
  <c r="F16" i="61" s="1"/>
  <c r="G16" i="61"/>
  <c r="H16" i="61" s="1"/>
  <c r="K16" i="61"/>
  <c r="L16" i="61" s="1"/>
  <c r="M16" i="61"/>
  <c r="O16" i="61"/>
  <c r="P16" i="61" s="1"/>
  <c r="C17" i="61"/>
  <c r="D17" i="61" s="1"/>
  <c r="E17" i="61"/>
  <c r="F17" i="61" s="1"/>
  <c r="G17" i="61"/>
  <c r="H17" i="61" s="1"/>
  <c r="K17" i="61"/>
  <c r="L17" i="61" s="1"/>
  <c r="M17" i="61"/>
  <c r="O17" i="61"/>
  <c r="P17" i="61" s="1"/>
  <c r="C18" i="61"/>
  <c r="D18" i="61" s="1"/>
  <c r="E18" i="61"/>
  <c r="G18" i="61"/>
  <c r="H18" i="61" s="1"/>
  <c r="K18" i="61"/>
  <c r="L18" i="61" s="1"/>
  <c r="M18" i="61"/>
  <c r="O18" i="61"/>
  <c r="P18" i="61" s="1"/>
  <c r="C19" i="61"/>
  <c r="E19" i="61"/>
  <c r="F19" i="61" s="1"/>
  <c r="G19" i="61"/>
  <c r="H19" i="61" s="1"/>
  <c r="K19" i="61"/>
  <c r="L19" i="61" s="1"/>
  <c r="M19" i="61"/>
  <c r="O19" i="61"/>
  <c r="P19" i="61" s="1"/>
  <c r="C20" i="61"/>
  <c r="E20" i="61"/>
  <c r="F20" i="61" s="1"/>
  <c r="G20" i="61"/>
  <c r="H20" i="61" s="1"/>
  <c r="K20" i="61"/>
  <c r="L20" i="61" s="1"/>
  <c r="M20" i="61"/>
  <c r="O20" i="61"/>
  <c r="P20" i="61" s="1"/>
  <c r="A21" i="61"/>
  <c r="C21" i="61"/>
  <c r="D21" i="61" s="1"/>
  <c r="E21" i="61"/>
  <c r="F21" i="61" s="1"/>
  <c r="G21" i="61"/>
  <c r="K21" i="61"/>
  <c r="L21" i="61" s="1"/>
  <c r="M21" i="61"/>
  <c r="O21" i="61"/>
  <c r="P21" i="61" s="1"/>
  <c r="A22" i="61"/>
  <c r="C22" i="61"/>
  <c r="E22" i="61"/>
  <c r="F22" i="61" s="1"/>
  <c r="G22" i="61"/>
  <c r="K22" i="61"/>
  <c r="L22" i="61" s="1"/>
  <c r="M22" i="61"/>
  <c r="O22" i="61"/>
  <c r="P22" i="61" s="1"/>
  <c r="A23" i="61"/>
  <c r="A24" i="61"/>
  <c r="A25" i="61"/>
  <c r="C23" i="61"/>
  <c r="D23" i="61" s="1"/>
  <c r="E23" i="61"/>
  <c r="F23" i="61" s="1"/>
  <c r="G23" i="61"/>
  <c r="H23" i="61" s="1"/>
  <c r="K23" i="61"/>
  <c r="L23" i="61" s="1"/>
  <c r="M23" i="61"/>
  <c r="O23" i="61"/>
  <c r="P23" i="61" s="1"/>
  <c r="C24" i="61"/>
  <c r="E24" i="61"/>
  <c r="F24" i="61" s="1"/>
  <c r="G24" i="61"/>
  <c r="H24" i="61" s="1"/>
  <c r="K24" i="61"/>
  <c r="L24" i="61" s="1"/>
  <c r="M24" i="61"/>
  <c r="O24" i="61"/>
  <c r="P24" i="61" s="1"/>
  <c r="C25" i="61"/>
  <c r="D25" i="61"/>
  <c r="E25" i="61"/>
  <c r="F25" i="61" s="1"/>
  <c r="G25" i="61"/>
  <c r="H25" i="61" s="1"/>
  <c r="K25" i="61"/>
  <c r="L25" i="61" s="1"/>
  <c r="M25" i="61"/>
  <c r="O25" i="61"/>
  <c r="P25" i="61" s="1"/>
  <c r="A26" i="61"/>
  <c r="C26" i="61"/>
  <c r="E26" i="61"/>
  <c r="G26" i="61"/>
  <c r="H26" i="61" s="1"/>
  <c r="K26" i="61"/>
  <c r="L26" i="61" s="1"/>
  <c r="M26" i="61"/>
  <c r="O26" i="61"/>
  <c r="P26" i="61" s="1"/>
  <c r="A27" i="61"/>
  <c r="C27" i="61"/>
  <c r="D27" i="61" s="1"/>
  <c r="E27" i="61"/>
  <c r="F27" i="61" s="1"/>
  <c r="G27" i="61"/>
  <c r="H27" i="61" s="1"/>
  <c r="K27" i="61"/>
  <c r="L27" i="61" s="1"/>
  <c r="M27" i="61"/>
  <c r="O27" i="61"/>
  <c r="P27" i="61" s="1"/>
  <c r="A28" i="61"/>
  <c r="C28" i="61"/>
  <c r="E28" i="61"/>
  <c r="F28" i="61" s="1"/>
  <c r="G28" i="61"/>
  <c r="H28" i="61" s="1"/>
  <c r="K28" i="61"/>
  <c r="L28" i="61" s="1"/>
  <c r="M28" i="61"/>
  <c r="O28" i="61"/>
  <c r="P28" i="61" s="1"/>
  <c r="A29" i="61"/>
  <c r="C29" i="61"/>
  <c r="D29" i="61" s="1"/>
  <c r="E29" i="61"/>
  <c r="G29" i="61"/>
  <c r="H29" i="61" s="1"/>
  <c r="K29" i="61"/>
  <c r="L29" i="61" s="1"/>
  <c r="M29" i="61"/>
  <c r="O29" i="61"/>
  <c r="P29" i="61" s="1"/>
  <c r="A30" i="61"/>
  <c r="C30" i="61"/>
  <c r="D30" i="61" s="1"/>
  <c r="E30" i="61"/>
  <c r="G30" i="61"/>
  <c r="H30" i="61" s="1"/>
  <c r="K30" i="61"/>
  <c r="L30" i="61" s="1"/>
  <c r="M30" i="61"/>
  <c r="O30" i="61"/>
  <c r="P30" i="61" s="1"/>
  <c r="A31" i="61"/>
  <c r="C31" i="61"/>
  <c r="D31" i="61"/>
  <c r="E31" i="61"/>
  <c r="F31" i="61" s="1"/>
  <c r="G31" i="61"/>
  <c r="H31" i="61" s="1"/>
  <c r="K31" i="61"/>
  <c r="L31" i="61" s="1"/>
  <c r="M31" i="61"/>
  <c r="O31" i="61"/>
  <c r="P31" i="61" s="1"/>
  <c r="A32" i="61"/>
  <c r="C32" i="61"/>
  <c r="E32" i="61"/>
  <c r="F32" i="61" s="1"/>
  <c r="G32" i="61"/>
  <c r="H32" i="61" s="1"/>
  <c r="K32" i="61"/>
  <c r="L32" i="61" s="1"/>
  <c r="M32" i="61"/>
  <c r="O32" i="61"/>
  <c r="P32" i="61" s="1"/>
  <c r="D33" i="61"/>
  <c r="H33" i="61"/>
  <c r="L33" i="61"/>
  <c r="P33" i="61"/>
  <c r="A36" i="61"/>
  <c r="A37" i="61"/>
  <c r="D13" i="20"/>
  <c r="F13" i="20"/>
  <c r="H13" i="20"/>
  <c r="I13" i="20"/>
  <c r="J13" i="20"/>
  <c r="D14" i="20"/>
  <c r="F14" i="20"/>
  <c r="I14" i="20"/>
  <c r="J14" i="20"/>
  <c r="D15" i="20"/>
  <c r="F15" i="20"/>
  <c r="I15" i="20"/>
  <c r="J15" i="20"/>
  <c r="D16" i="20"/>
  <c r="F16" i="20"/>
  <c r="I16" i="20"/>
  <c r="J16" i="20"/>
  <c r="D17" i="20"/>
  <c r="F17" i="20"/>
  <c r="I17" i="20"/>
  <c r="J17" i="20"/>
  <c r="D18" i="20"/>
  <c r="F18" i="20"/>
  <c r="I18" i="20"/>
  <c r="J18" i="20"/>
  <c r="D19" i="20"/>
  <c r="F19" i="20"/>
  <c r="I19" i="20"/>
  <c r="J19" i="20"/>
  <c r="D20" i="20"/>
  <c r="F20" i="20"/>
  <c r="I20" i="20"/>
  <c r="J20" i="20"/>
  <c r="D21" i="20"/>
  <c r="F21" i="20"/>
  <c r="I21" i="20"/>
  <c r="J21" i="20"/>
  <c r="D22" i="20"/>
  <c r="F22" i="20"/>
  <c r="I22" i="20"/>
  <c r="J22" i="20"/>
  <c r="A23" i="20"/>
  <c r="D23" i="20"/>
  <c r="F23" i="20"/>
  <c r="I23" i="20"/>
  <c r="J23" i="20"/>
  <c r="A24" i="20"/>
  <c r="D24" i="20"/>
  <c r="F24" i="20"/>
  <c r="I24" i="20"/>
  <c r="J24" i="20"/>
  <c r="A25" i="20"/>
  <c r="D25" i="20"/>
  <c r="F25" i="20"/>
  <c r="I25" i="20"/>
  <c r="J25" i="20"/>
  <c r="A26" i="20"/>
  <c r="D26" i="20"/>
  <c r="F26" i="20"/>
  <c r="I26" i="20"/>
  <c r="J26" i="20"/>
  <c r="A27" i="20"/>
  <c r="D27" i="20"/>
  <c r="F27" i="20"/>
  <c r="I27" i="20"/>
  <c r="J27" i="20"/>
  <c r="A28" i="20"/>
  <c r="D28" i="20"/>
  <c r="F28" i="20"/>
  <c r="I28" i="20"/>
  <c r="J28" i="20"/>
  <c r="A29" i="20"/>
  <c r="D29" i="20"/>
  <c r="F29" i="20"/>
  <c r="I29" i="20"/>
  <c r="J29" i="20"/>
  <c r="A30" i="20"/>
  <c r="D30" i="20"/>
  <c r="F30" i="20"/>
  <c r="I30" i="20"/>
  <c r="J30" i="20"/>
  <c r="A31" i="20"/>
  <c r="D31" i="20"/>
  <c r="F31" i="20"/>
  <c r="I31" i="20"/>
  <c r="J31" i="20"/>
  <c r="A32" i="20"/>
  <c r="D32" i="20"/>
  <c r="F32" i="20"/>
  <c r="I32" i="20"/>
  <c r="J32" i="20"/>
  <c r="A33" i="20"/>
  <c r="D33" i="20"/>
  <c r="F33" i="20"/>
  <c r="I33" i="20"/>
  <c r="J33" i="20"/>
  <c r="A34" i="20"/>
  <c r="D34" i="20"/>
  <c r="F34" i="20"/>
  <c r="I34" i="20"/>
  <c r="J34" i="20"/>
  <c r="D35" i="20"/>
  <c r="F35" i="20"/>
  <c r="I35" i="20"/>
  <c r="A38" i="20"/>
  <c r="A39" i="20"/>
  <c r="C34" i="19"/>
  <c r="C33" i="36" s="1"/>
  <c r="E34" i="19"/>
  <c r="E33" i="36" s="1"/>
  <c r="I12" i="19"/>
  <c r="J12" i="19"/>
  <c r="D13" i="19"/>
  <c r="F13" i="19"/>
  <c r="I13" i="19"/>
  <c r="J13" i="19"/>
  <c r="D14" i="19"/>
  <c r="F14" i="19"/>
  <c r="I14" i="19"/>
  <c r="J14" i="19"/>
  <c r="D15" i="19"/>
  <c r="F15" i="19"/>
  <c r="H15" i="19"/>
  <c r="I15" i="19"/>
  <c r="J15" i="19"/>
  <c r="D16" i="19"/>
  <c r="F16" i="19"/>
  <c r="I16" i="19"/>
  <c r="J16" i="19"/>
  <c r="D17" i="19"/>
  <c r="F17" i="19"/>
  <c r="I17" i="19"/>
  <c r="J17" i="19"/>
  <c r="D18" i="19"/>
  <c r="F18" i="19"/>
  <c r="I18" i="19"/>
  <c r="J18" i="19"/>
  <c r="D19" i="19"/>
  <c r="F19" i="19"/>
  <c r="H19" i="19"/>
  <c r="I19" i="19"/>
  <c r="J19" i="19"/>
  <c r="D20" i="19"/>
  <c r="F20" i="19"/>
  <c r="I20" i="19"/>
  <c r="J20" i="19"/>
  <c r="D21" i="19"/>
  <c r="F21" i="19"/>
  <c r="I21" i="19"/>
  <c r="J21" i="19"/>
  <c r="A22" i="19"/>
  <c r="A23" i="19" s="1"/>
  <c r="A24" i="19" s="1"/>
  <c r="A25" i="19" s="1"/>
  <c r="A26" i="19" s="1"/>
  <c r="A27" i="19" s="1"/>
  <c r="A28" i="19" s="1"/>
  <c r="A29" i="19" s="1"/>
  <c r="A30" i="19" s="1"/>
  <c r="A31" i="19" s="1"/>
  <c r="A32" i="19" s="1"/>
  <c r="A33" i="19" s="1"/>
  <c r="D22" i="19"/>
  <c r="F22" i="19"/>
  <c r="I22" i="19"/>
  <c r="J22" i="19"/>
  <c r="D23" i="19"/>
  <c r="F23" i="19"/>
  <c r="I23" i="19"/>
  <c r="J23" i="19"/>
  <c r="D24" i="19"/>
  <c r="F24" i="19"/>
  <c r="I24" i="19"/>
  <c r="J24" i="19"/>
  <c r="D25" i="19"/>
  <c r="F25" i="19"/>
  <c r="I25" i="19"/>
  <c r="J25" i="19"/>
  <c r="D26" i="19"/>
  <c r="F26" i="19"/>
  <c r="I26" i="19"/>
  <c r="J26" i="19"/>
  <c r="D27" i="19"/>
  <c r="F27" i="19"/>
  <c r="I27" i="19"/>
  <c r="J27" i="19"/>
  <c r="D28" i="19"/>
  <c r="F28" i="19"/>
  <c r="I28" i="19"/>
  <c r="J28" i="19"/>
  <c r="D29" i="19"/>
  <c r="F29" i="19"/>
  <c r="I29" i="19"/>
  <c r="J29" i="19"/>
  <c r="D30" i="19"/>
  <c r="F30" i="19"/>
  <c r="I30" i="19"/>
  <c r="J30" i="19"/>
  <c r="D31" i="19"/>
  <c r="F31" i="19"/>
  <c r="I31" i="19"/>
  <c r="J31" i="19"/>
  <c r="D32" i="19"/>
  <c r="F32" i="19"/>
  <c r="I32" i="19"/>
  <c r="J32" i="19"/>
  <c r="D33" i="19"/>
  <c r="F33" i="19"/>
  <c r="I33" i="19"/>
  <c r="J33" i="19"/>
  <c r="D34" i="19"/>
  <c r="F34" i="19"/>
  <c r="I34" i="19"/>
  <c r="A36" i="19"/>
  <c r="A37" i="19"/>
  <c r="A38" i="19"/>
  <c r="C35" i="18"/>
  <c r="C48" i="146" s="1"/>
  <c r="E35" i="18"/>
  <c r="F13" i="18" s="1"/>
  <c r="I13" i="18"/>
  <c r="J13" i="18"/>
  <c r="D14" i="18"/>
  <c r="F14" i="18"/>
  <c r="I14" i="18"/>
  <c r="J14" i="18"/>
  <c r="D15" i="18"/>
  <c r="F15" i="18"/>
  <c r="I15" i="18"/>
  <c r="J15" i="18"/>
  <c r="D16" i="18"/>
  <c r="F16" i="18"/>
  <c r="I16" i="18"/>
  <c r="J16" i="18"/>
  <c r="D17" i="18"/>
  <c r="F17" i="18"/>
  <c r="I17" i="18"/>
  <c r="J17" i="18"/>
  <c r="D18" i="18"/>
  <c r="F18" i="18"/>
  <c r="I18" i="18"/>
  <c r="J18" i="18"/>
  <c r="D19" i="18"/>
  <c r="F19" i="18"/>
  <c r="H19" i="18"/>
  <c r="I19" i="18"/>
  <c r="J19" i="18"/>
  <c r="D20" i="18"/>
  <c r="F20" i="18"/>
  <c r="I20" i="18"/>
  <c r="J20" i="18"/>
  <c r="D21" i="18"/>
  <c r="F21" i="18"/>
  <c r="I21" i="18"/>
  <c r="J21" i="18"/>
  <c r="D22" i="18"/>
  <c r="F22" i="18"/>
  <c r="I22" i="18"/>
  <c r="J22" i="18"/>
  <c r="A23" i="18"/>
  <c r="D23" i="18"/>
  <c r="F23" i="18"/>
  <c r="I23" i="18"/>
  <c r="J23" i="18"/>
  <c r="A24" i="18"/>
  <c r="D24" i="18"/>
  <c r="F24" i="18"/>
  <c r="I24" i="18"/>
  <c r="J24" i="18"/>
  <c r="A25" i="18"/>
  <c r="D25" i="18"/>
  <c r="F25" i="18"/>
  <c r="I25" i="18"/>
  <c r="J25" i="18"/>
  <c r="A26" i="18"/>
  <c r="D26" i="18"/>
  <c r="F26" i="18"/>
  <c r="I26" i="18"/>
  <c r="J26" i="18"/>
  <c r="A27" i="18"/>
  <c r="D27" i="18"/>
  <c r="F27" i="18"/>
  <c r="I27" i="18"/>
  <c r="J27" i="18"/>
  <c r="A28" i="18"/>
  <c r="D28" i="18"/>
  <c r="F28" i="18"/>
  <c r="I28" i="18"/>
  <c r="J28" i="18"/>
  <c r="A29" i="18"/>
  <c r="D29" i="18"/>
  <c r="F29" i="18"/>
  <c r="I29" i="18"/>
  <c r="J29" i="18"/>
  <c r="A30" i="18"/>
  <c r="D30" i="18"/>
  <c r="F30" i="18"/>
  <c r="I30" i="18"/>
  <c r="J30" i="18"/>
  <c r="A31" i="18"/>
  <c r="D31" i="18"/>
  <c r="F31" i="18"/>
  <c r="I31" i="18"/>
  <c r="J31" i="18"/>
  <c r="A32" i="18"/>
  <c r="D32" i="18"/>
  <c r="F32" i="18"/>
  <c r="I32" i="18"/>
  <c r="J32" i="18"/>
  <c r="A33" i="18"/>
  <c r="D33" i="18"/>
  <c r="F33" i="18"/>
  <c r="I33" i="18"/>
  <c r="J33" i="18"/>
  <c r="A34" i="18"/>
  <c r="D34" i="18"/>
  <c r="F34" i="18"/>
  <c r="I34" i="18"/>
  <c r="J34" i="18"/>
  <c r="D35" i="18"/>
  <c r="F35" i="18"/>
  <c r="I35" i="18"/>
  <c r="A37" i="18"/>
  <c r="A38" i="18"/>
  <c r="A39" i="18"/>
  <c r="C34" i="17"/>
  <c r="C25" i="146" s="1"/>
  <c r="E34" i="17"/>
  <c r="E33" i="34" s="1"/>
  <c r="I12" i="17"/>
  <c r="J12" i="17"/>
  <c r="D13" i="17"/>
  <c r="I13" i="17"/>
  <c r="J13" i="17"/>
  <c r="D14" i="17"/>
  <c r="F14" i="17"/>
  <c r="I14" i="17"/>
  <c r="J14" i="17"/>
  <c r="D15" i="17"/>
  <c r="F15" i="17"/>
  <c r="H15" i="17"/>
  <c r="I15" i="17"/>
  <c r="J15" i="17"/>
  <c r="D16" i="17"/>
  <c r="F16" i="17"/>
  <c r="I16" i="17"/>
  <c r="J16" i="17"/>
  <c r="D17" i="17"/>
  <c r="F17" i="17"/>
  <c r="I17" i="17"/>
  <c r="J17" i="17"/>
  <c r="D18" i="17"/>
  <c r="F18" i="17"/>
  <c r="I18" i="17"/>
  <c r="J18" i="17"/>
  <c r="D19" i="17"/>
  <c r="F19" i="17"/>
  <c r="I19" i="17"/>
  <c r="J19" i="17"/>
  <c r="D20" i="17"/>
  <c r="F20" i="17"/>
  <c r="I20" i="17"/>
  <c r="J20" i="17"/>
  <c r="D21" i="17"/>
  <c r="F21" i="17"/>
  <c r="I21" i="17"/>
  <c r="J21" i="17"/>
  <c r="A22" i="17"/>
  <c r="D22" i="17"/>
  <c r="F22" i="17"/>
  <c r="I22" i="17"/>
  <c r="J22" i="17"/>
  <c r="A23" i="17"/>
  <c r="D23" i="17"/>
  <c r="F23" i="17"/>
  <c r="I23" i="17"/>
  <c r="J23" i="17"/>
  <c r="A24" i="17"/>
  <c r="D24" i="17"/>
  <c r="F24" i="17"/>
  <c r="I24" i="17"/>
  <c r="J24" i="17"/>
  <c r="A25" i="17"/>
  <c r="D25" i="17"/>
  <c r="F25" i="17"/>
  <c r="I25" i="17"/>
  <c r="J25" i="17"/>
  <c r="A26" i="17"/>
  <c r="D26" i="17"/>
  <c r="F26" i="17"/>
  <c r="I26" i="17"/>
  <c r="J26" i="17"/>
  <c r="A27" i="17"/>
  <c r="D27" i="17"/>
  <c r="F27" i="17"/>
  <c r="I27" i="17"/>
  <c r="J27" i="17"/>
  <c r="A28" i="17"/>
  <c r="D28" i="17"/>
  <c r="F28" i="17"/>
  <c r="I28" i="17"/>
  <c r="J28" i="17"/>
  <c r="A29" i="17"/>
  <c r="D29" i="17"/>
  <c r="F29" i="17"/>
  <c r="I29" i="17"/>
  <c r="J29" i="17"/>
  <c r="A30" i="17"/>
  <c r="D30" i="17"/>
  <c r="F30" i="17"/>
  <c r="I30" i="17"/>
  <c r="J30" i="17"/>
  <c r="A31" i="17"/>
  <c r="D31" i="17"/>
  <c r="F31" i="17"/>
  <c r="I31" i="17"/>
  <c r="J31" i="17"/>
  <c r="A32" i="17"/>
  <c r="D32" i="17"/>
  <c r="F32" i="17"/>
  <c r="I32" i="17"/>
  <c r="J32" i="17"/>
  <c r="A33" i="17"/>
  <c r="D33" i="17"/>
  <c r="F33" i="17"/>
  <c r="I33" i="17"/>
  <c r="J33" i="17"/>
  <c r="D34" i="17"/>
  <c r="F34" i="17"/>
  <c r="I34" i="17"/>
  <c r="J34" i="17"/>
  <c r="A36" i="17"/>
  <c r="A37" i="17"/>
  <c r="F13" i="16"/>
  <c r="I13" i="16"/>
  <c r="J13" i="16"/>
  <c r="D14" i="16"/>
  <c r="F14" i="16"/>
  <c r="H14" i="16"/>
  <c r="I14" i="16"/>
  <c r="J14" i="16"/>
  <c r="F15" i="16"/>
  <c r="H15" i="16"/>
  <c r="I15" i="16"/>
  <c r="J15" i="16"/>
  <c r="D16" i="16"/>
  <c r="F16" i="16"/>
  <c r="I16" i="16"/>
  <c r="J16" i="16"/>
  <c r="F17" i="16"/>
  <c r="I17" i="16"/>
  <c r="J17" i="16"/>
  <c r="D18" i="16"/>
  <c r="F18" i="16"/>
  <c r="H18" i="16"/>
  <c r="I18" i="16"/>
  <c r="J18" i="16"/>
  <c r="F19" i="16"/>
  <c r="H19" i="16"/>
  <c r="I19" i="16"/>
  <c r="J19" i="16"/>
  <c r="D20" i="16"/>
  <c r="F20" i="16"/>
  <c r="I20" i="16"/>
  <c r="J20" i="16"/>
  <c r="F21" i="16"/>
  <c r="I21" i="16"/>
  <c r="J21" i="16"/>
  <c r="D22" i="16"/>
  <c r="F22" i="16"/>
  <c r="H22" i="16"/>
  <c r="I22" i="16"/>
  <c r="J22" i="16"/>
  <c r="A23" i="16"/>
  <c r="D23" i="16"/>
  <c r="F23" i="16"/>
  <c r="H23" i="16"/>
  <c r="I23" i="16"/>
  <c r="J23" i="16"/>
  <c r="A24" i="16"/>
  <c r="D24" i="16"/>
  <c r="F24" i="16"/>
  <c r="H24" i="16"/>
  <c r="I24" i="16"/>
  <c r="J24" i="16"/>
  <c r="A25" i="16"/>
  <c r="D25" i="16"/>
  <c r="F25" i="16"/>
  <c r="H25" i="16"/>
  <c r="I25" i="16"/>
  <c r="J25" i="16"/>
  <c r="A26" i="16"/>
  <c r="D26" i="16"/>
  <c r="F26" i="16"/>
  <c r="H26" i="16"/>
  <c r="I26" i="16"/>
  <c r="J26" i="16"/>
  <c r="A27" i="16"/>
  <c r="D27" i="16"/>
  <c r="F27" i="16"/>
  <c r="H27" i="16"/>
  <c r="I27" i="16"/>
  <c r="J27" i="16"/>
  <c r="A28" i="16"/>
  <c r="D28" i="16"/>
  <c r="F28" i="16"/>
  <c r="H28" i="16"/>
  <c r="I28" i="16"/>
  <c r="J28" i="16"/>
  <c r="A29" i="16"/>
  <c r="D29" i="16"/>
  <c r="F29" i="16"/>
  <c r="H29" i="16"/>
  <c r="I29" i="16"/>
  <c r="J29" i="16"/>
  <c r="A30" i="16"/>
  <c r="D30" i="16"/>
  <c r="F30" i="16"/>
  <c r="H30" i="16"/>
  <c r="I30" i="16"/>
  <c r="J30" i="16"/>
  <c r="A31" i="16"/>
  <c r="D31" i="16"/>
  <c r="F31" i="16"/>
  <c r="H31" i="16"/>
  <c r="I31" i="16"/>
  <c r="J31" i="16"/>
  <c r="A32" i="16"/>
  <c r="D32" i="16"/>
  <c r="F32" i="16"/>
  <c r="H32" i="16"/>
  <c r="I32" i="16"/>
  <c r="J32" i="16"/>
  <c r="A33" i="16"/>
  <c r="D33" i="16"/>
  <c r="F33" i="16"/>
  <c r="H33" i="16"/>
  <c r="I33" i="16"/>
  <c r="J33" i="16"/>
  <c r="A34" i="16"/>
  <c r="D34" i="16"/>
  <c r="F34" i="16"/>
  <c r="H34" i="16"/>
  <c r="I34" i="16"/>
  <c r="J34" i="16"/>
  <c r="F35" i="16"/>
  <c r="H35" i="16"/>
  <c r="I35" i="16"/>
  <c r="J35" i="16"/>
  <c r="A38" i="16"/>
  <c r="A39" i="16"/>
  <c r="D12" i="15"/>
  <c r="I12" i="15"/>
  <c r="J12" i="15"/>
  <c r="D13" i="15"/>
  <c r="I13" i="15"/>
  <c r="J13" i="15"/>
  <c r="D14" i="15"/>
  <c r="I14" i="15"/>
  <c r="J14" i="15"/>
  <c r="D15" i="15"/>
  <c r="I15" i="15"/>
  <c r="J15" i="15"/>
  <c r="D16" i="15"/>
  <c r="I16" i="15"/>
  <c r="J16" i="15"/>
  <c r="D17" i="15"/>
  <c r="I17" i="15"/>
  <c r="J17" i="15"/>
  <c r="D18" i="15"/>
  <c r="I18" i="15"/>
  <c r="J18" i="15"/>
  <c r="D19" i="15"/>
  <c r="I19" i="15"/>
  <c r="J19" i="15"/>
  <c r="D20" i="15"/>
  <c r="I20" i="15"/>
  <c r="J20" i="15"/>
  <c r="D21" i="15"/>
  <c r="I21" i="15"/>
  <c r="J21" i="15"/>
  <c r="A22" i="15"/>
  <c r="A23" i="15"/>
  <c r="A24" i="15" s="1"/>
  <c r="A25" i="15" s="1"/>
  <c r="A26" i="15" s="1"/>
  <c r="A27" i="15" s="1"/>
  <c r="A28" i="15" s="1"/>
  <c r="A29" i="15" s="1"/>
  <c r="A30" i="15" s="1"/>
  <c r="A31" i="15" s="1"/>
  <c r="A32" i="15" s="1"/>
  <c r="A33" i="15" s="1"/>
  <c r="D22" i="15"/>
  <c r="F22" i="15"/>
  <c r="I22" i="15"/>
  <c r="J22" i="15"/>
  <c r="D23" i="15"/>
  <c r="I23" i="15"/>
  <c r="J23" i="15"/>
  <c r="D24" i="15"/>
  <c r="F24" i="15"/>
  <c r="I24" i="15"/>
  <c r="J24" i="15"/>
  <c r="D25" i="15"/>
  <c r="I25" i="15"/>
  <c r="J25" i="15"/>
  <c r="D26" i="15"/>
  <c r="F26" i="15"/>
  <c r="I26" i="15"/>
  <c r="J26" i="15"/>
  <c r="D27" i="15"/>
  <c r="I27" i="15"/>
  <c r="J27" i="15"/>
  <c r="D28" i="15"/>
  <c r="F28" i="15"/>
  <c r="I28" i="15"/>
  <c r="J28" i="15"/>
  <c r="D29" i="15"/>
  <c r="I29" i="15"/>
  <c r="J29" i="15"/>
  <c r="D30" i="15"/>
  <c r="F30" i="15"/>
  <c r="I30" i="15"/>
  <c r="J30" i="15"/>
  <c r="D31" i="15"/>
  <c r="I31" i="15"/>
  <c r="J31" i="15"/>
  <c r="D32" i="15"/>
  <c r="F32" i="15"/>
  <c r="I32" i="15"/>
  <c r="J32" i="15"/>
  <c r="D33" i="15"/>
  <c r="I33" i="15"/>
  <c r="J33" i="15"/>
  <c r="D34" i="15"/>
  <c r="I34" i="15"/>
  <c r="A37" i="15"/>
  <c r="A38" i="15"/>
  <c r="A39" i="15"/>
  <c r="E50" i="114"/>
  <c r="D13" i="14"/>
  <c r="F13" i="14"/>
  <c r="I13" i="14"/>
  <c r="J13" i="14"/>
  <c r="D14" i="14"/>
  <c r="F14" i="14"/>
  <c r="I14" i="14"/>
  <c r="J14" i="14"/>
  <c r="D15" i="14"/>
  <c r="F15" i="14"/>
  <c r="I15" i="14"/>
  <c r="J15" i="14"/>
  <c r="D16" i="14"/>
  <c r="F16" i="14"/>
  <c r="H16" i="14"/>
  <c r="I16" i="14"/>
  <c r="J16" i="14"/>
  <c r="D17" i="14"/>
  <c r="F17" i="14"/>
  <c r="I17" i="14"/>
  <c r="J17" i="14"/>
  <c r="D18" i="14"/>
  <c r="F18" i="14"/>
  <c r="I18" i="14"/>
  <c r="J18" i="14"/>
  <c r="D19" i="14"/>
  <c r="F19" i="14"/>
  <c r="I19" i="14"/>
  <c r="J19" i="14"/>
  <c r="D20" i="14"/>
  <c r="F20" i="14"/>
  <c r="I20" i="14"/>
  <c r="J20" i="14"/>
  <c r="D21" i="14"/>
  <c r="F21" i="14"/>
  <c r="I21" i="14"/>
  <c r="J21" i="14"/>
  <c r="D22" i="14"/>
  <c r="F22" i="14"/>
  <c r="I22" i="14"/>
  <c r="J22" i="14"/>
  <c r="A23" i="14"/>
  <c r="D23" i="14"/>
  <c r="F23" i="14"/>
  <c r="I23" i="14"/>
  <c r="J23" i="14"/>
  <c r="A24" i="14"/>
  <c r="D24" i="14"/>
  <c r="F24" i="14"/>
  <c r="I24" i="14"/>
  <c r="J24" i="14"/>
  <c r="A25" i="14"/>
  <c r="D25" i="14"/>
  <c r="F25" i="14"/>
  <c r="I25" i="14"/>
  <c r="J25" i="14"/>
  <c r="A26" i="14"/>
  <c r="D26" i="14"/>
  <c r="F26" i="14"/>
  <c r="I26" i="14"/>
  <c r="J26" i="14"/>
  <c r="A27" i="14"/>
  <c r="D27" i="14"/>
  <c r="F27" i="14"/>
  <c r="I27" i="14"/>
  <c r="J27" i="14"/>
  <c r="A28" i="14"/>
  <c r="D28" i="14"/>
  <c r="F28" i="14"/>
  <c r="I28" i="14"/>
  <c r="J28" i="14"/>
  <c r="A29" i="14"/>
  <c r="D29" i="14"/>
  <c r="F29" i="14"/>
  <c r="I29" i="14"/>
  <c r="J29" i="14"/>
  <c r="A30" i="14"/>
  <c r="D30" i="14"/>
  <c r="F30" i="14"/>
  <c r="I30" i="14"/>
  <c r="J30" i="14"/>
  <c r="A31" i="14"/>
  <c r="D31" i="14"/>
  <c r="F31" i="14"/>
  <c r="I31" i="14"/>
  <c r="J31" i="14"/>
  <c r="A32" i="14"/>
  <c r="D32" i="14"/>
  <c r="F32" i="14"/>
  <c r="I32" i="14"/>
  <c r="J32" i="14"/>
  <c r="A33" i="14"/>
  <c r="D33" i="14"/>
  <c r="F33" i="14"/>
  <c r="I33" i="14"/>
  <c r="J33" i="14"/>
  <c r="A34" i="14"/>
  <c r="D34" i="14"/>
  <c r="F34" i="14"/>
  <c r="I34" i="14"/>
  <c r="J34" i="14"/>
  <c r="D35" i="14"/>
  <c r="F35" i="14"/>
  <c r="I35" i="14"/>
  <c r="A37" i="14"/>
  <c r="A38" i="14"/>
  <c r="A39" i="14"/>
  <c r="C34" i="13"/>
  <c r="C25" i="143" s="1"/>
  <c r="E34" i="13"/>
  <c r="E25" i="143" s="1"/>
  <c r="H12" i="13"/>
  <c r="J12" i="13"/>
  <c r="D13" i="13"/>
  <c r="F13" i="13"/>
  <c r="H13" i="13"/>
  <c r="I13" i="13"/>
  <c r="J13" i="13"/>
  <c r="D14" i="13"/>
  <c r="F14" i="13"/>
  <c r="H14" i="13"/>
  <c r="I14" i="13"/>
  <c r="J14" i="13"/>
  <c r="D15" i="13"/>
  <c r="F15" i="13"/>
  <c r="H15" i="13"/>
  <c r="I15" i="13"/>
  <c r="J15" i="13"/>
  <c r="D16" i="13"/>
  <c r="F16" i="13"/>
  <c r="H16" i="13"/>
  <c r="I16" i="13"/>
  <c r="J16" i="13"/>
  <c r="D17" i="13"/>
  <c r="F17" i="13"/>
  <c r="H17" i="13"/>
  <c r="I17" i="13"/>
  <c r="J17" i="13"/>
  <c r="D18" i="13"/>
  <c r="F18" i="13"/>
  <c r="H18" i="13"/>
  <c r="I18" i="13"/>
  <c r="J18" i="13"/>
  <c r="D19" i="13"/>
  <c r="F19" i="13"/>
  <c r="H19" i="13"/>
  <c r="I19" i="13"/>
  <c r="J19" i="13"/>
  <c r="D20" i="13"/>
  <c r="F20" i="13"/>
  <c r="H20" i="13"/>
  <c r="I20" i="13"/>
  <c r="J20" i="13"/>
  <c r="D21" i="13"/>
  <c r="F21" i="13"/>
  <c r="H21" i="13"/>
  <c r="I21" i="13"/>
  <c r="J21" i="13"/>
  <c r="A22" i="13"/>
  <c r="D22" i="13"/>
  <c r="F22" i="13"/>
  <c r="H22" i="13"/>
  <c r="I22" i="13"/>
  <c r="J22" i="13"/>
  <c r="A23" i="13"/>
  <c r="D23" i="13"/>
  <c r="F23" i="13"/>
  <c r="H23" i="13"/>
  <c r="I23" i="13"/>
  <c r="J23" i="13"/>
  <c r="A24" i="13"/>
  <c r="D24" i="13"/>
  <c r="F24" i="13"/>
  <c r="H24" i="13"/>
  <c r="I24" i="13"/>
  <c r="J24" i="13"/>
  <c r="A25" i="13"/>
  <c r="D25" i="13"/>
  <c r="F25" i="13"/>
  <c r="H25" i="13"/>
  <c r="I25" i="13"/>
  <c r="J25" i="13"/>
  <c r="A26" i="13"/>
  <c r="D26" i="13"/>
  <c r="F26" i="13"/>
  <c r="H26" i="13"/>
  <c r="I26" i="13"/>
  <c r="J26" i="13"/>
  <c r="A27" i="13"/>
  <c r="D27" i="13"/>
  <c r="F27" i="13"/>
  <c r="H27" i="13"/>
  <c r="I27" i="13"/>
  <c r="J27" i="13"/>
  <c r="A28" i="13"/>
  <c r="D28" i="13"/>
  <c r="F28" i="13"/>
  <c r="H28" i="13"/>
  <c r="I28" i="13"/>
  <c r="J28" i="13"/>
  <c r="A29" i="13"/>
  <c r="D29" i="13"/>
  <c r="F29" i="13"/>
  <c r="H29" i="13"/>
  <c r="I29" i="13"/>
  <c r="J29" i="13"/>
  <c r="A30" i="13"/>
  <c r="D30" i="13"/>
  <c r="F30" i="13"/>
  <c r="H30" i="13"/>
  <c r="I30" i="13"/>
  <c r="J30" i="13"/>
  <c r="A31" i="13"/>
  <c r="D31" i="13"/>
  <c r="F31" i="13"/>
  <c r="H31" i="13"/>
  <c r="I31" i="13"/>
  <c r="J31" i="13"/>
  <c r="A32" i="13"/>
  <c r="D32" i="13"/>
  <c r="F32" i="13"/>
  <c r="H32" i="13"/>
  <c r="I32" i="13"/>
  <c r="J32" i="13"/>
  <c r="A33" i="13"/>
  <c r="D33" i="13"/>
  <c r="F33" i="13"/>
  <c r="H33" i="13"/>
  <c r="I33" i="13"/>
  <c r="J33" i="13"/>
  <c r="I34" i="13"/>
  <c r="J34" i="13"/>
  <c r="A36" i="13"/>
  <c r="A37" i="13"/>
  <c r="A38" i="13"/>
  <c r="D13" i="12"/>
  <c r="I13" i="12"/>
  <c r="J13" i="12"/>
  <c r="D14" i="12"/>
  <c r="I14" i="12"/>
  <c r="J14" i="12"/>
  <c r="D15" i="12"/>
  <c r="F15" i="12"/>
  <c r="I15" i="12"/>
  <c r="J15" i="12"/>
  <c r="D16" i="12"/>
  <c r="F16" i="12"/>
  <c r="H16" i="12"/>
  <c r="I16" i="12"/>
  <c r="J16" i="12"/>
  <c r="D17" i="12"/>
  <c r="I17" i="12"/>
  <c r="J17" i="12"/>
  <c r="D18" i="12"/>
  <c r="I18" i="12"/>
  <c r="J18" i="12"/>
  <c r="D19" i="12"/>
  <c r="F19" i="12"/>
  <c r="I19" i="12"/>
  <c r="J19" i="12"/>
  <c r="D20" i="12"/>
  <c r="F20" i="12"/>
  <c r="I20" i="12"/>
  <c r="J20" i="12"/>
  <c r="D21" i="12"/>
  <c r="I21" i="12"/>
  <c r="J21" i="12"/>
  <c r="D22" i="12"/>
  <c r="I22" i="12"/>
  <c r="J22" i="12"/>
  <c r="A23" i="12"/>
  <c r="D23" i="12"/>
  <c r="I23" i="12"/>
  <c r="J23" i="12"/>
  <c r="A24" i="12"/>
  <c r="D24" i="12"/>
  <c r="I24" i="12"/>
  <c r="J24" i="12"/>
  <c r="A25" i="12"/>
  <c r="D25" i="12"/>
  <c r="I25" i="12"/>
  <c r="J25" i="12"/>
  <c r="A26" i="12"/>
  <c r="D26" i="12"/>
  <c r="I26" i="12"/>
  <c r="J26" i="12"/>
  <c r="A27" i="12"/>
  <c r="D27" i="12"/>
  <c r="H27" i="12"/>
  <c r="I27" i="12"/>
  <c r="J27" i="12"/>
  <c r="A28" i="12"/>
  <c r="D28" i="12"/>
  <c r="I28" i="12"/>
  <c r="J28" i="12"/>
  <c r="A29" i="12"/>
  <c r="D29" i="12"/>
  <c r="I29" i="12"/>
  <c r="J29" i="12"/>
  <c r="A30" i="12"/>
  <c r="D30" i="12"/>
  <c r="I30" i="12"/>
  <c r="J30" i="12"/>
  <c r="A31" i="12"/>
  <c r="D31" i="12"/>
  <c r="I31" i="12"/>
  <c r="J31" i="12"/>
  <c r="A32" i="12"/>
  <c r="D32" i="12"/>
  <c r="I32" i="12"/>
  <c r="J32" i="12"/>
  <c r="A33" i="12"/>
  <c r="D33" i="12"/>
  <c r="I33" i="12"/>
  <c r="J33" i="12"/>
  <c r="A34" i="12"/>
  <c r="D34" i="12"/>
  <c r="I34" i="12"/>
  <c r="J34" i="12"/>
  <c r="D35" i="12"/>
  <c r="F35" i="12"/>
  <c r="G38" i="114" s="1"/>
  <c r="A37" i="12"/>
  <c r="A38" i="12"/>
  <c r="A39" i="12"/>
  <c r="C34" i="11"/>
  <c r="C33" i="28" s="1"/>
  <c r="H12" i="11"/>
  <c r="I12" i="11"/>
  <c r="J12" i="11"/>
  <c r="D13" i="11"/>
  <c r="F13" i="11"/>
  <c r="H13" i="11"/>
  <c r="I13" i="11"/>
  <c r="J13" i="11"/>
  <c r="F14" i="11"/>
  <c r="H14" i="11"/>
  <c r="I14" i="11"/>
  <c r="J14" i="11"/>
  <c r="D15" i="11"/>
  <c r="H15" i="11"/>
  <c r="I15" i="11"/>
  <c r="J15" i="11"/>
  <c r="H16" i="11"/>
  <c r="I16" i="11"/>
  <c r="J16" i="11"/>
  <c r="D17" i="11"/>
  <c r="F17" i="11"/>
  <c r="H17" i="11"/>
  <c r="I17" i="11"/>
  <c r="J17" i="11"/>
  <c r="F18" i="11"/>
  <c r="H18" i="11"/>
  <c r="I18" i="11"/>
  <c r="J18" i="11"/>
  <c r="D19" i="11"/>
  <c r="H19" i="11"/>
  <c r="I19" i="11"/>
  <c r="J19" i="11"/>
  <c r="H20" i="11"/>
  <c r="I20" i="11"/>
  <c r="J20" i="11"/>
  <c r="D21" i="11"/>
  <c r="F21" i="11"/>
  <c r="H21" i="11"/>
  <c r="I21" i="11"/>
  <c r="J21" i="11"/>
  <c r="A22" i="11"/>
  <c r="D22" i="11"/>
  <c r="F22" i="11"/>
  <c r="H22" i="11"/>
  <c r="I22" i="11"/>
  <c r="J22" i="11"/>
  <c r="A23" i="11"/>
  <c r="D23" i="11"/>
  <c r="F23" i="11"/>
  <c r="H23" i="11"/>
  <c r="I23" i="11"/>
  <c r="J23" i="11"/>
  <c r="A24" i="11"/>
  <c r="D24" i="11"/>
  <c r="F24" i="11"/>
  <c r="H24" i="11"/>
  <c r="I24" i="11"/>
  <c r="J24" i="11"/>
  <c r="A25" i="11"/>
  <c r="D25" i="11"/>
  <c r="F25" i="11"/>
  <c r="H25" i="11"/>
  <c r="I25" i="11"/>
  <c r="J25" i="11"/>
  <c r="A26" i="11"/>
  <c r="D26" i="11"/>
  <c r="F26" i="11"/>
  <c r="H26" i="11"/>
  <c r="I26" i="11"/>
  <c r="J26" i="11"/>
  <c r="A27" i="11"/>
  <c r="D27" i="11"/>
  <c r="F27" i="11"/>
  <c r="H27" i="11"/>
  <c r="I27" i="11"/>
  <c r="J27" i="11"/>
  <c r="A28" i="11"/>
  <c r="D28" i="11"/>
  <c r="F28" i="11"/>
  <c r="H28" i="11"/>
  <c r="I28" i="11"/>
  <c r="J28" i="11"/>
  <c r="A29" i="11"/>
  <c r="D29" i="11"/>
  <c r="F29" i="11"/>
  <c r="H29" i="11"/>
  <c r="I29" i="11"/>
  <c r="J29" i="11"/>
  <c r="A30" i="11"/>
  <c r="D30" i="11"/>
  <c r="F30" i="11"/>
  <c r="H30" i="11"/>
  <c r="I30" i="11"/>
  <c r="J30" i="11"/>
  <c r="A31" i="11"/>
  <c r="D31" i="11"/>
  <c r="F31" i="11"/>
  <c r="H31" i="11"/>
  <c r="I31" i="11"/>
  <c r="J31" i="11"/>
  <c r="A32" i="11"/>
  <c r="D32" i="11"/>
  <c r="F32" i="11"/>
  <c r="H32" i="11"/>
  <c r="I32" i="11"/>
  <c r="J32" i="11"/>
  <c r="A33" i="11"/>
  <c r="D33" i="11"/>
  <c r="F33" i="11"/>
  <c r="H33" i="11"/>
  <c r="I33" i="11"/>
  <c r="J33" i="11"/>
  <c r="F34" i="11"/>
  <c r="H34" i="11"/>
  <c r="I34" i="11"/>
  <c r="A36" i="11"/>
  <c r="A37" i="11"/>
  <c r="A38" i="11"/>
  <c r="D13" i="10"/>
  <c r="F13" i="10"/>
  <c r="H13" i="10"/>
  <c r="I13" i="10"/>
  <c r="J13" i="10"/>
  <c r="F14" i="10"/>
  <c r="H14" i="10"/>
  <c r="I14" i="10"/>
  <c r="J14" i="10"/>
  <c r="D15" i="10"/>
  <c r="F15" i="10"/>
  <c r="H15" i="10"/>
  <c r="I15" i="10"/>
  <c r="J15" i="10"/>
  <c r="F16" i="10"/>
  <c r="H16" i="10"/>
  <c r="I16" i="10"/>
  <c r="J16" i="10"/>
  <c r="D17" i="10"/>
  <c r="F17" i="10"/>
  <c r="H17" i="10"/>
  <c r="I17" i="10"/>
  <c r="J17" i="10"/>
  <c r="F18" i="10"/>
  <c r="H18" i="10"/>
  <c r="I18" i="10"/>
  <c r="J18" i="10"/>
  <c r="D19" i="10"/>
  <c r="F19" i="10"/>
  <c r="H19" i="10"/>
  <c r="I19" i="10"/>
  <c r="J19" i="10"/>
  <c r="F20" i="10"/>
  <c r="H20" i="10"/>
  <c r="I20" i="10"/>
  <c r="J20" i="10"/>
  <c r="D21" i="10"/>
  <c r="F21" i="10"/>
  <c r="H21" i="10"/>
  <c r="I21" i="10"/>
  <c r="J21" i="10"/>
  <c r="F22" i="10"/>
  <c r="H22" i="10"/>
  <c r="I22" i="10"/>
  <c r="J22" i="10"/>
  <c r="A23" i="10"/>
  <c r="F23" i="10"/>
  <c r="H23" i="10"/>
  <c r="I23" i="10"/>
  <c r="J23" i="10"/>
  <c r="A24" i="10"/>
  <c r="F24" i="10"/>
  <c r="H24" i="10"/>
  <c r="I24" i="10"/>
  <c r="J24" i="10"/>
  <c r="A25" i="10"/>
  <c r="F25" i="10"/>
  <c r="H25" i="10"/>
  <c r="I25" i="10"/>
  <c r="J25" i="10"/>
  <c r="A26" i="10"/>
  <c r="F26" i="10"/>
  <c r="H26" i="10"/>
  <c r="I26" i="10"/>
  <c r="J26" i="10"/>
  <c r="A27" i="10"/>
  <c r="F27" i="10"/>
  <c r="H27" i="10"/>
  <c r="I27" i="10"/>
  <c r="J27" i="10"/>
  <c r="A28" i="10"/>
  <c r="F28" i="10"/>
  <c r="H28" i="10"/>
  <c r="I28" i="10"/>
  <c r="J28" i="10"/>
  <c r="A29" i="10"/>
  <c r="F29" i="10"/>
  <c r="H29" i="10"/>
  <c r="I29" i="10"/>
  <c r="J29" i="10"/>
  <c r="A30" i="10"/>
  <c r="F30" i="10"/>
  <c r="H30" i="10"/>
  <c r="I30" i="10"/>
  <c r="J30" i="10"/>
  <c r="A31" i="10"/>
  <c r="F31" i="10"/>
  <c r="H31" i="10"/>
  <c r="I31" i="10"/>
  <c r="J31" i="10"/>
  <c r="A32" i="10"/>
  <c r="F32" i="10"/>
  <c r="H32" i="10"/>
  <c r="I32" i="10"/>
  <c r="J32" i="10"/>
  <c r="A33" i="10"/>
  <c r="F33" i="10"/>
  <c r="H33" i="10"/>
  <c r="I33" i="10"/>
  <c r="J33" i="10"/>
  <c r="A34" i="10"/>
  <c r="F34" i="10"/>
  <c r="H34" i="10"/>
  <c r="I34" i="10"/>
  <c r="J34" i="10"/>
  <c r="F35" i="10"/>
  <c r="H35" i="10"/>
  <c r="J35" i="10"/>
  <c r="A37" i="10"/>
  <c r="A38" i="10"/>
  <c r="A39" i="10"/>
  <c r="C34" i="9"/>
  <c r="F12" i="9"/>
  <c r="I12" i="9"/>
  <c r="J12" i="9"/>
  <c r="D13" i="9"/>
  <c r="F13" i="9"/>
  <c r="I13" i="9"/>
  <c r="J13" i="9"/>
  <c r="D14" i="9"/>
  <c r="F14" i="9"/>
  <c r="I14" i="9"/>
  <c r="J14" i="9"/>
  <c r="D15" i="9"/>
  <c r="F15" i="9"/>
  <c r="I15" i="9"/>
  <c r="J15" i="9"/>
  <c r="D16" i="9"/>
  <c r="F16" i="9"/>
  <c r="I16" i="9"/>
  <c r="J16" i="9"/>
  <c r="D17" i="9"/>
  <c r="F17" i="9"/>
  <c r="I17" i="9"/>
  <c r="J17" i="9"/>
  <c r="D18" i="9"/>
  <c r="F18" i="9"/>
  <c r="I18" i="9"/>
  <c r="J18" i="9"/>
  <c r="D19" i="9"/>
  <c r="F19" i="9"/>
  <c r="H19" i="9"/>
  <c r="I19" i="9"/>
  <c r="J19" i="9"/>
  <c r="D20" i="9"/>
  <c r="F20" i="9"/>
  <c r="I20" i="9"/>
  <c r="J20" i="9"/>
  <c r="D21" i="9"/>
  <c r="F21" i="9"/>
  <c r="I21" i="9"/>
  <c r="J21" i="9"/>
  <c r="A22" i="9"/>
  <c r="D22" i="9"/>
  <c r="F22" i="9"/>
  <c r="I22" i="9"/>
  <c r="J22" i="9"/>
  <c r="A23" i="9"/>
  <c r="D23" i="9"/>
  <c r="F23" i="9"/>
  <c r="I23" i="9"/>
  <c r="J23" i="9"/>
  <c r="A24" i="9"/>
  <c r="D24" i="9"/>
  <c r="F24" i="9"/>
  <c r="I24" i="9"/>
  <c r="J24" i="9"/>
  <c r="A25" i="9"/>
  <c r="D25" i="9"/>
  <c r="F25" i="9"/>
  <c r="I25" i="9"/>
  <c r="J25" i="9"/>
  <c r="A26" i="9"/>
  <c r="D26" i="9"/>
  <c r="F26" i="9"/>
  <c r="I26" i="9"/>
  <c r="J26" i="9"/>
  <c r="A27" i="9"/>
  <c r="D27" i="9"/>
  <c r="F27" i="9"/>
  <c r="I27" i="9"/>
  <c r="J27" i="9"/>
  <c r="A28" i="9"/>
  <c r="D28" i="9"/>
  <c r="F28" i="9"/>
  <c r="I28" i="9"/>
  <c r="J28" i="9"/>
  <c r="A29" i="9"/>
  <c r="D29" i="9"/>
  <c r="F29" i="9"/>
  <c r="I29" i="9"/>
  <c r="J29" i="9"/>
  <c r="A30" i="9"/>
  <c r="D30" i="9"/>
  <c r="F30" i="9"/>
  <c r="I30" i="9"/>
  <c r="J30" i="9"/>
  <c r="A31" i="9"/>
  <c r="D31" i="9"/>
  <c r="F31" i="9"/>
  <c r="I31" i="9"/>
  <c r="J31" i="9"/>
  <c r="A32" i="9"/>
  <c r="D32" i="9"/>
  <c r="F32" i="9"/>
  <c r="I32" i="9"/>
  <c r="J32" i="9"/>
  <c r="A33" i="9"/>
  <c r="D33" i="9"/>
  <c r="F33" i="9"/>
  <c r="I33" i="9"/>
  <c r="J33" i="9"/>
  <c r="D34" i="9"/>
  <c r="I34" i="9"/>
  <c r="A36" i="9"/>
  <c r="A37" i="9"/>
  <c r="A38" i="9"/>
  <c r="F13" i="8"/>
  <c r="H13" i="8"/>
  <c r="I13" i="8"/>
  <c r="J13" i="8"/>
  <c r="F14" i="8"/>
  <c r="H14" i="8"/>
  <c r="I14" i="8"/>
  <c r="J14" i="8"/>
  <c r="F15" i="8"/>
  <c r="H15" i="8"/>
  <c r="I15" i="8"/>
  <c r="J15" i="8"/>
  <c r="F16" i="8"/>
  <c r="H16" i="8"/>
  <c r="I16" i="8"/>
  <c r="J16" i="8"/>
  <c r="F17" i="8"/>
  <c r="H17" i="8"/>
  <c r="I17" i="8"/>
  <c r="J17" i="8"/>
  <c r="F18" i="8"/>
  <c r="H18" i="8"/>
  <c r="I18" i="8"/>
  <c r="J18" i="8"/>
  <c r="F19" i="8"/>
  <c r="H19" i="8"/>
  <c r="I19" i="8"/>
  <c r="J19" i="8"/>
  <c r="F20" i="8"/>
  <c r="H20" i="8"/>
  <c r="I20" i="8"/>
  <c r="J20" i="8"/>
  <c r="F21" i="8"/>
  <c r="H21" i="8"/>
  <c r="I21" i="8"/>
  <c r="J21" i="8"/>
  <c r="F22" i="8"/>
  <c r="H22" i="8"/>
  <c r="I22" i="8"/>
  <c r="J22" i="8"/>
  <c r="A23" i="8"/>
  <c r="A24" i="8" s="1"/>
  <c r="A25" i="8" s="1"/>
  <c r="A26" i="8" s="1"/>
  <c r="A27" i="8" s="1"/>
  <c r="A28" i="8" s="1"/>
  <c r="A29" i="8" s="1"/>
  <c r="A30" i="8" s="1"/>
  <c r="A31" i="8" s="1"/>
  <c r="A32" i="8" s="1"/>
  <c r="A33" i="8" s="1"/>
  <c r="A34" i="8" s="1"/>
  <c r="F23" i="8"/>
  <c r="H23" i="8"/>
  <c r="I23" i="8"/>
  <c r="J23" i="8"/>
  <c r="F24" i="8"/>
  <c r="H24" i="8"/>
  <c r="I24" i="8"/>
  <c r="J24" i="8"/>
  <c r="F25" i="8"/>
  <c r="H25" i="8"/>
  <c r="I25" i="8"/>
  <c r="J25" i="8"/>
  <c r="F26" i="8"/>
  <c r="H26" i="8"/>
  <c r="I26" i="8"/>
  <c r="J26" i="8"/>
  <c r="F27" i="8"/>
  <c r="H27" i="8"/>
  <c r="I27" i="8"/>
  <c r="J27" i="8"/>
  <c r="F28" i="8"/>
  <c r="H28" i="8"/>
  <c r="I28" i="8"/>
  <c r="J28" i="8"/>
  <c r="F29" i="8"/>
  <c r="H29" i="8"/>
  <c r="I29" i="8"/>
  <c r="J29" i="8"/>
  <c r="F30" i="8"/>
  <c r="H30" i="8"/>
  <c r="I30" i="8"/>
  <c r="J30" i="8"/>
  <c r="F31" i="8"/>
  <c r="H31" i="8"/>
  <c r="I31" i="8"/>
  <c r="J31" i="8"/>
  <c r="F32" i="8"/>
  <c r="H32" i="8"/>
  <c r="I32" i="8"/>
  <c r="J32" i="8"/>
  <c r="F33" i="8"/>
  <c r="H33" i="8"/>
  <c r="I33" i="8"/>
  <c r="J33" i="8"/>
  <c r="F34" i="8"/>
  <c r="H34" i="8"/>
  <c r="I34" i="8"/>
  <c r="J34" i="8"/>
  <c r="D35" i="8"/>
  <c r="F35" i="8"/>
  <c r="H35" i="8"/>
  <c r="I35" i="8"/>
  <c r="J35" i="8"/>
  <c r="A37" i="8"/>
  <c r="A38" i="8"/>
  <c r="A39" i="8"/>
  <c r="D12" i="7"/>
  <c r="F12" i="7"/>
  <c r="I12" i="7"/>
  <c r="J12" i="7"/>
  <c r="D13" i="7"/>
  <c r="F13" i="7"/>
  <c r="I13" i="7"/>
  <c r="J13" i="7"/>
  <c r="D14" i="7"/>
  <c r="F14" i="7"/>
  <c r="I14" i="7"/>
  <c r="J14" i="7"/>
  <c r="D15" i="7"/>
  <c r="F15" i="7"/>
  <c r="I15" i="7"/>
  <c r="J15" i="7"/>
  <c r="D16" i="7"/>
  <c r="F16" i="7"/>
  <c r="I16" i="7"/>
  <c r="J16" i="7"/>
  <c r="D17" i="7"/>
  <c r="F17" i="7"/>
  <c r="I17" i="7"/>
  <c r="J17" i="7"/>
  <c r="D18" i="7"/>
  <c r="F18" i="7"/>
  <c r="I18" i="7"/>
  <c r="J18" i="7"/>
  <c r="D19" i="7"/>
  <c r="F19" i="7"/>
  <c r="I19" i="7"/>
  <c r="J19" i="7"/>
  <c r="D20" i="7"/>
  <c r="F20" i="7"/>
  <c r="I20" i="7"/>
  <c r="J20" i="7"/>
  <c r="D21" i="7"/>
  <c r="F21" i="7"/>
  <c r="I21" i="7"/>
  <c r="J21" i="7"/>
  <c r="A22" i="7"/>
  <c r="D22" i="7"/>
  <c r="F22" i="7"/>
  <c r="I22" i="7"/>
  <c r="J22" i="7"/>
  <c r="A23" i="7"/>
  <c r="A24" i="7" s="1"/>
  <c r="A25" i="7" s="1"/>
  <c r="A26" i="7" s="1"/>
  <c r="A27" i="7" s="1"/>
  <c r="A28" i="7" s="1"/>
  <c r="A29" i="7" s="1"/>
  <c r="A30" i="7" s="1"/>
  <c r="A31" i="7" s="1"/>
  <c r="A32" i="7" s="1"/>
  <c r="A33" i="7" s="1"/>
  <c r="D23" i="7"/>
  <c r="F23" i="7"/>
  <c r="I23" i="7"/>
  <c r="J23" i="7"/>
  <c r="D24" i="7"/>
  <c r="F24" i="7"/>
  <c r="I24" i="7"/>
  <c r="J24" i="7"/>
  <c r="D25" i="7"/>
  <c r="F25" i="7"/>
  <c r="I25" i="7"/>
  <c r="J25" i="7"/>
  <c r="D26" i="7"/>
  <c r="F26" i="7"/>
  <c r="I26" i="7"/>
  <c r="J26" i="7"/>
  <c r="D27" i="7"/>
  <c r="F27" i="7"/>
  <c r="I27" i="7"/>
  <c r="J27" i="7"/>
  <c r="D28" i="7"/>
  <c r="F28" i="7"/>
  <c r="I28" i="7"/>
  <c r="J28" i="7"/>
  <c r="D29" i="7"/>
  <c r="F29" i="7"/>
  <c r="I29" i="7"/>
  <c r="J29" i="7"/>
  <c r="D30" i="7"/>
  <c r="F30" i="7"/>
  <c r="I30" i="7"/>
  <c r="J30" i="7"/>
  <c r="D31" i="7"/>
  <c r="F31" i="7"/>
  <c r="I31" i="7"/>
  <c r="J31" i="7"/>
  <c r="D32" i="7"/>
  <c r="F32" i="7"/>
  <c r="I32" i="7"/>
  <c r="J32" i="7"/>
  <c r="D33" i="7"/>
  <c r="F33" i="7"/>
  <c r="I33" i="7"/>
  <c r="J33" i="7"/>
  <c r="D34" i="7"/>
  <c r="F34" i="7"/>
  <c r="I34" i="7"/>
  <c r="A36" i="7"/>
  <c r="A37" i="7"/>
  <c r="A38" i="7"/>
  <c r="S4" i="130"/>
  <c r="T4" i="130"/>
  <c r="W4" i="130"/>
  <c r="X4" i="130" s="1"/>
  <c r="T4" i="134"/>
  <c r="W4" i="134"/>
  <c r="S5" i="130"/>
  <c r="T5" i="130"/>
  <c r="W5" i="130"/>
  <c r="X5" i="130" s="1"/>
  <c r="T5" i="134"/>
  <c r="W5" i="134"/>
  <c r="G6" i="130"/>
  <c r="S6" i="130"/>
  <c r="H6" i="130"/>
  <c r="K6" i="130"/>
  <c r="L6" i="130"/>
  <c r="N6" i="130"/>
  <c r="T6" i="130"/>
  <c r="W6" i="130"/>
  <c r="U6" i="130"/>
  <c r="V6" i="130"/>
  <c r="T6" i="134"/>
  <c r="U6" i="134"/>
  <c r="V6" i="134"/>
  <c r="W6" i="134"/>
  <c r="S7" i="130"/>
  <c r="T7" i="130"/>
  <c r="W7" i="130"/>
  <c r="X7" i="130" s="1"/>
  <c r="T7" i="134"/>
  <c r="W7" i="134"/>
  <c r="S8" i="130"/>
  <c r="T8" i="130"/>
  <c r="W8" i="130"/>
  <c r="X8" i="130" s="1"/>
  <c r="T8" i="134"/>
  <c r="W8" i="134"/>
  <c r="S9" i="130"/>
  <c r="T9" i="130"/>
  <c r="W9" i="130"/>
  <c r="X9" i="130" s="1"/>
  <c r="S9" i="134"/>
  <c r="T9" i="134"/>
  <c r="W9" i="134"/>
  <c r="S10" i="130"/>
  <c r="T10" i="130"/>
  <c r="W10" i="130"/>
  <c r="X10" i="130" s="1"/>
  <c r="T10" i="134"/>
  <c r="W10" i="134"/>
  <c r="S11" i="130"/>
  <c r="T11" i="130"/>
  <c r="W11" i="130"/>
  <c r="X11" i="130" s="1"/>
  <c r="T11" i="134"/>
  <c r="W11" i="134"/>
  <c r="S12" i="130"/>
  <c r="T12" i="130"/>
  <c r="W12" i="130"/>
  <c r="X12" i="130" s="1"/>
  <c r="T12" i="134"/>
  <c r="W12" i="134"/>
  <c r="S13" i="130"/>
  <c r="T13" i="130"/>
  <c r="W13" i="130"/>
  <c r="X13" i="130" s="1"/>
  <c r="T13" i="134"/>
  <c r="W13" i="134"/>
  <c r="S14" i="130"/>
  <c r="T14" i="130"/>
  <c r="W14" i="130"/>
  <c r="X14" i="130" s="1"/>
  <c r="T14" i="134"/>
  <c r="W14" i="134"/>
  <c r="S15" i="130"/>
  <c r="T15" i="130"/>
  <c r="W15" i="130"/>
  <c r="X15" i="130" s="1"/>
  <c r="T15" i="134"/>
  <c r="W15" i="134"/>
  <c r="S16" i="130"/>
  <c r="T16" i="130"/>
  <c r="W16" i="130"/>
  <c r="X16" i="130" s="1"/>
  <c r="T16" i="134"/>
  <c r="W16" i="134"/>
  <c r="S17" i="130"/>
  <c r="T17" i="130"/>
  <c r="W17" i="130"/>
  <c r="X17" i="130" s="1"/>
  <c r="S17" i="134"/>
  <c r="T17" i="134"/>
  <c r="W17" i="134"/>
  <c r="W18" i="130"/>
  <c r="W18" i="134"/>
  <c r="A38" i="59"/>
  <c r="A39" i="59"/>
  <c r="A40" i="59"/>
  <c r="A37" i="133"/>
  <c r="A38" i="133"/>
  <c r="A39" i="133"/>
  <c r="B11" i="78"/>
  <c r="B12" i="78"/>
  <c r="B13" i="78"/>
  <c r="B14" i="78"/>
  <c r="B15" i="78"/>
  <c r="B16" i="78"/>
  <c r="B17" i="78"/>
  <c r="B18" i="78"/>
  <c r="B19" i="78"/>
  <c r="B20" i="78"/>
  <c r="B21" i="78"/>
  <c r="B22" i="78"/>
  <c r="B23" i="78"/>
  <c r="B24" i="78"/>
  <c r="B25" i="78"/>
  <c r="B26" i="78"/>
  <c r="B27" i="78"/>
  <c r="B28" i="78"/>
  <c r="B29" i="78"/>
  <c r="B30" i="78"/>
  <c r="B31" i="78"/>
  <c r="B32" i="78"/>
  <c r="D11" i="78"/>
  <c r="D12" i="78"/>
  <c r="D13" i="78"/>
  <c r="D14" i="78"/>
  <c r="D15" i="78"/>
  <c r="D16" i="78"/>
  <c r="D17" i="78"/>
  <c r="D18" i="78"/>
  <c r="D19" i="78"/>
  <c r="D20" i="78"/>
  <c r="D21" i="78"/>
  <c r="D22" i="78"/>
  <c r="D23" i="78"/>
  <c r="D24" i="78"/>
  <c r="D25" i="78"/>
  <c r="D26" i="78"/>
  <c r="D27" i="78"/>
  <c r="D28" i="78"/>
  <c r="D29" i="78"/>
  <c r="D30" i="78"/>
  <c r="D31" i="78"/>
  <c r="D32" i="78"/>
  <c r="F11" i="78"/>
  <c r="F12" i="78"/>
  <c r="F13" i="78"/>
  <c r="F14" i="78"/>
  <c r="F15" i="78"/>
  <c r="F16" i="78"/>
  <c r="F17" i="78"/>
  <c r="F18" i="78"/>
  <c r="F19" i="78"/>
  <c r="F20" i="78"/>
  <c r="F21" i="78"/>
  <c r="F22" i="78"/>
  <c r="F23" i="78"/>
  <c r="F24" i="78"/>
  <c r="F25" i="78"/>
  <c r="F26" i="78"/>
  <c r="F27" i="78"/>
  <c r="F28" i="78"/>
  <c r="F29" i="78"/>
  <c r="F30" i="78"/>
  <c r="F31" i="78"/>
  <c r="F32" i="78"/>
  <c r="H12" i="78"/>
  <c r="H13" i="78"/>
  <c r="H14" i="78"/>
  <c r="H15" i="78"/>
  <c r="H16" i="78"/>
  <c r="H17" i="78"/>
  <c r="H18" i="78"/>
  <c r="H19" i="78"/>
  <c r="H20" i="78"/>
  <c r="H21" i="78"/>
  <c r="H22" i="78"/>
  <c r="H23" i="78"/>
  <c r="H24" i="78"/>
  <c r="H25" i="78"/>
  <c r="H26" i="78"/>
  <c r="H27" i="78"/>
  <c r="H28" i="78"/>
  <c r="H29" i="78"/>
  <c r="H30" i="78"/>
  <c r="H31" i="78"/>
  <c r="H32" i="78"/>
  <c r="J11" i="78"/>
  <c r="J12" i="78"/>
  <c r="J13" i="78"/>
  <c r="J14" i="78"/>
  <c r="J15" i="78"/>
  <c r="J16" i="78"/>
  <c r="J17" i="78"/>
  <c r="J18" i="78"/>
  <c r="J19" i="78"/>
  <c r="J20" i="78"/>
  <c r="J21" i="78"/>
  <c r="J22" i="78"/>
  <c r="J23" i="78"/>
  <c r="J24" i="78"/>
  <c r="J25" i="78"/>
  <c r="J26" i="78"/>
  <c r="J27" i="78"/>
  <c r="J28" i="78"/>
  <c r="J29" i="78"/>
  <c r="J30" i="78"/>
  <c r="J31" i="78"/>
  <c r="J32" i="78"/>
  <c r="J33" i="78"/>
  <c r="K21" i="78" s="1"/>
  <c r="L11" i="78"/>
  <c r="L12" i="78"/>
  <c r="L13" i="78"/>
  <c r="L14" i="78"/>
  <c r="L15" i="78"/>
  <c r="L16" i="78"/>
  <c r="L17" i="78"/>
  <c r="L18" i="78"/>
  <c r="L19" i="78"/>
  <c r="L20" i="78"/>
  <c r="L21" i="78"/>
  <c r="L22" i="78"/>
  <c r="L23" i="78"/>
  <c r="L24" i="78"/>
  <c r="L25" i="78"/>
  <c r="L26" i="78"/>
  <c r="L27" i="78"/>
  <c r="L28" i="78"/>
  <c r="L29" i="78"/>
  <c r="L30" i="78"/>
  <c r="L31" i="78"/>
  <c r="L32" i="78"/>
  <c r="N11" i="78"/>
  <c r="N12" i="78"/>
  <c r="N13" i="78"/>
  <c r="N14" i="78"/>
  <c r="N15" i="78"/>
  <c r="N16" i="78"/>
  <c r="N17" i="78"/>
  <c r="N18" i="78"/>
  <c r="N19" i="78"/>
  <c r="N20" i="78"/>
  <c r="N21" i="78"/>
  <c r="N22" i="78"/>
  <c r="N23" i="78"/>
  <c r="N24" i="78"/>
  <c r="N25" i="78"/>
  <c r="N26" i="78"/>
  <c r="N27" i="78"/>
  <c r="N28" i="78"/>
  <c r="N29" i="78"/>
  <c r="N30" i="78"/>
  <c r="N31" i="78"/>
  <c r="N32" i="78"/>
  <c r="N33" i="78" s="1"/>
  <c r="A35" i="78"/>
  <c r="A36" i="78"/>
  <c r="A37" i="78"/>
  <c r="I12" i="37"/>
  <c r="I13" i="37"/>
  <c r="J13" i="37"/>
  <c r="I14" i="37"/>
  <c r="J14" i="37"/>
  <c r="I15" i="37"/>
  <c r="J15" i="37"/>
  <c r="I16" i="37"/>
  <c r="J16" i="37"/>
  <c r="I17" i="37"/>
  <c r="J17" i="37"/>
  <c r="I18" i="37"/>
  <c r="J18" i="37"/>
  <c r="I19" i="37"/>
  <c r="J19" i="37"/>
  <c r="I20" i="37"/>
  <c r="J20" i="37"/>
  <c r="I21" i="37"/>
  <c r="J21" i="37"/>
  <c r="I22" i="37"/>
  <c r="J22" i="37"/>
  <c r="I23" i="37"/>
  <c r="J23" i="37"/>
  <c r="I24" i="37"/>
  <c r="J24" i="37"/>
  <c r="I25" i="37"/>
  <c r="J25" i="37"/>
  <c r="I26" i="37"/>
  <c r="J26" i="37"/>
  <c r="I27" i="37"/>
  <c r="J27" i="37"/>
  <c r="I28" i="37"/>
  <c r="J28" i="37"/>
  <c r="I29" i="37"/>
  <c r="J29" i="37"/>
  <c r="I30" i="37"/>
  <c r="J30" i="37"/>
  <c r="I31" i="37"/>
  <c r="J31" i="37"/>
  <c r="A37" i="37"/>
  <c r="A38" i="37"/>
  <c r="A39" i="37"/>
  <c r="I11" i="36"/>
  <c r="I12" i="36"/>
  <c r="J12" i="36"/>
  <c r="I13" i="36"/>
  <c r="J13" i="36"/>
  <c r="I14" i="36"/>
  <c r="J14" i="36"/>
  <c r="I15" i="36"/>
  <c r="J15" i="36"/>
  <c r="I16" i="36"/>
  <c r="J16" i="36"/>
  <c r="I17" i="36"/>
  <c r="J17" i="36"/>
  <c r="I18" i="36"/>
  <c r="J18" i="36"/>
  <c r="I19" i="36"/>
  <c r="J19" i="36"/>
  <c r="I20" i="36"/>
  <c r="J20" i="36"/>
  <c r="I21" i="36"/>
  <c r="J21" i="36"/>
  <c r="I22" i="36"/>
  <c r="J22" i="36"/>
  <c r="I23" i="36"/>
  <c r="J23" i="36"/>
  <c r="I24" i="36"/>
  <c r="J24" i="36"/>
  <c r="I25" i="36"/>
  <c r="J25" i="36"/>
  <c r="I26" i="36"/>
  <c r="J26" i="36"/>
  <c r="I27" i="36"/>
  <c r="J27" i="36"/>
  <c r="I28" i="36"/>
  <c r="J28" i="36"/>
  <c r="I29" i="36"/>
  <c r="J29" i="36"/>
  <c r="I30" i="36"/>
  <c r="J30" i="36"/>
  <c r="A34" i="36"/>
  <c r="A35" i="36"/>
  <c r="A36" i="36"/>
  <c r="I12" i="35"/>
  <c r="I13" i="35"/>
  <c r="J13" i="35"/>
  <c r="I14" i="35"/>
  <c r="J14" i="35"/>
  <c r="I15" i="35"/>
  <c r="J15" i="35"/>
  <c r="I16" i="35"/>
  <c r="J16" i="35"/>
  <c r="I17" i="35"/>
  <c r="J17" i="35"/>
  <c r="I18" i="35"/>
  <c r="J18" i="35"/>
  <c r="I19" i="35"/>
  <c r="J19" i="35"/>
  <c r="I20" i="35"/>
  <c r="J20" i="35"/>
  <c r="I21" i="35"/>
  <c r="J21" i="35"/>
  <c r="I22" i="35"/>
  <c r="J22" i="35"/>
  <c r="I23" i="35"/>
  <c r="J23" i="35"/>
  <c r="I24" i="35"/>
  <c r="J24" i="35"/>
  <c r="I25" i="35"/>
  <c r="J25" i="35"/>
  <c r="I26" i="35"/>
  <c r="J26" i="35"/>
  <c r="I27" i="35"/>
  <c r="J27" i="35"/>
  <c r="I28" i="35"/>
  <c r="J28" i="35"/>
  <c r="I29" i="35"/>
  <c r="J29" i="35"/>
  <c r="I30" i="35"/>
  <c r="J30" i="35"/>
  <c r="I31" i="35"/>
  <c r="J31" i="35"/>
  <c r="A35" i="35"/>
  <c r="A36" i="35"/>
  <c r="A37" i="35"/>
  <c r="I11" i="34"/>
  <c r="I12" i="34"/>
  <c r="J12" i="34"/>
  <c r="I13" i="34"/>
  <c r="J13" i="34"/>
  <c r="I14" i="34"/>
  <c r="J14" i="34"/>
  <c r="I15" i="34"/>
  <c r="J15" i="34"/>
  <c r="I16" i="34"/>
  <c r="J16" i="34"/>
  <c r="I17" i="34"/>
  <c r="J17" i="34"/>
  <c r="I18" i="34"/>
  <c r="J18" i="34"/>
  <c r="I19" i="34"/>
  <c r="J19" i="34"/>
  <c r="I20" i="34"/>
  <c r="J20" i="34"/>
  <c r="I21" i="34"/>
  <c r="J21" i="34"/>
  <c r="I22" i="34"/>
  <c r="J22" i="34"/>
  <c r="I23" i="34"/>
  <c r="J23" i="34"/>
  <c r="I24" i="34"/>
  <c r="J24" i="34"/>
  <c r="I25" i="34"/>
  <c r="J25" i="34"/>
  <c r="I26" i="34"/>
  <c r="J26" i="34"/>
  <c r="I27" i="34"/>
  <c r="J27" i="34"/>
  <c r="I28" i="34"/>
  <c r="J28" i="34"/>
  <c r="I29" i="34"/>
  <c r="J29" i="34"/>
  <c r="I30" i="34"/>
  <c r="J30" i="34"/>
  <c r="I31" i="34"/>
  <c r="J31" i="34"/>
  <c r="I32" i="34"/>
  <c r="J32" i="34"/>
  <c r="A34" i="34"/>
  <c r="A35" i="34"/>
  <c r="A36" i="34"/>
  <c r="I12" i="33"/>
  <c r="I13" i="33"/>
  <c r="J13" i="33"/>
  <c r="I14" i="33"/>
  <c r="J14" i="33"/>
  <c r="I15" i="33"/>
  <c r="J15" i="33"/>
  <c r="I16" i="33"/>
  <c r="J16" i="33"/>
  <c r="I17" i="33"/>
  <c r="J17" i="33"/>
  <c r="I18" i="33"/>
  <c r="J18" i="33"/>
  <c r="I19" i="33"/>
  <c r="J19" i="33"/>
  <c r="I20" i="33"/>
  <c r="J20" i="33"/>
  <c r="I21" i="33"/>
  <c r="J21" i="33"/>
  <c r="I22" i="33"/>
  <c r="J22" i="33"/>
  <c r="I23" i="33"/>
  <c r="J23" i="33"/>
  <c r="I24" i="33"/>
  <c r="J24" i="33"/>
  <c r="I25" i="33"/>
  <c r="J25" i="33"/>
  <c r="I26" i="33"/>
  <c r="J26" i="33"/>
  <c r="I27" i="33"/>
  <c r="J27" i="33"/>
  <c r="I28" i="33"/>
  <c r="J28" i="33"/>
  <c r="I29" i="33"/>
  <c r="J29" i="33"/>
  <c r="I30" i="33"/>
  <c r="J30" i="33"/>
  <c r="I31" i="33"/>
  <c r="J31" i="33"/>
  <c r="I32" i="33"/>
  <c r="J32" i="33"/>
  <c r="I33" i="33"/>
  <c r="J33" i="33"/>
  <c r="A37" i="33"/>
  <c r="A38" i="33"/>
  <c r="A39" i="33"/>
  <c r="I11" i="32"/>
  <c r="I12" i="32"/>
  <c r="J12" i="32"/>
  <c r="I13" i="32"/>
  <c r="J13" i="32"/>
  <c r="I14" i="32"/>
  <c r="J14" i="32"/>
  <c r="I15" i="32"/>
  <c r="J15" i="32"/>
  <c r="I16" i="32"/>
  <c r="J16" i="32"/>
  <c r="I17" i="32"/>
  <c r="J17" i="32"/>
  <c r="I18" i="32"/>
  <c r="J18" i="32"/>
  <c r="I19" i="32"/>
  <c r="J19" i="32"/>
  <c r="I20" i="32"/>
  <c r="J20" i="32"/>
  <c r="I21" i="32"/>
  <c r="J21" i="32"/>
  <c r="I22" i="32"/>
  <c r="J22" i="32"/>
  <c r="I23" i="32"/>
  <c r="J23" i="32"/>
  <c r="I24" i="32"/>
  <c r="J24" i="32"/>
  <c r="I25" i="32"/>
  <c r="J25" i="32"/>
  <c r="I26" i="32"/>
  <c r="J26" i="32"/>
  <c r="I27" i="32"/>
  <c r="J27" i="32"/>
  <c r="I28" i="32"/>
  <c r="J28" i="32"/>
  <c r="I29" i="32"/>
  <c r="J29" i="32"/>
  <c r="I30" i="32"/>
  <c r="J30" i="32"/>
  <c r="I31" i="32"/>
  <c r="J31" i="32"/>
  <c r="I32" i="32"/>
  <c r="J32" i="32"/>
  <c r="A36" i="32"/>
  <c r="A37" i="32"/>
  <c r="A38" i="32"/>
  <c r="I12" i="31"/>
  <c r="I13" i="31"/>
  <c r="J13" i="31"/>
  <c r="I14" i="31"/>
  <c r="J14" i="31"/>
  <c r="I15" i="31"/>
  <c r="J15" i="31"/>
  <c r="I16" i="31"/>
  <c r="J16" i="31"/>
  <c r="I17" i="31"/>
  <c r="J17" i="31"/>
  <c r="I18" i="31"/>
  <c r="J18" i="31"/>
  <c r="I19" i="31"/>
  <c r="J19" i="31"/>
  <c r="I20" i="31"/>
  <c r="J20" i="31"/>
  <c r="I21" i="31"/>
  <c r="J21" i="31"/>
  <c r="I22" i="31"/>
  <c r="J22" i="31"/>
  <c r="I23" i="31"/>
  <c r="J23" i="31"/>
  <c r="I24" i="31"/>
  <c r="J24" i="31"/>
  <c r="I25" i="31"/>
  <c r="J25" i="31"/>
  <c r="I26" i="31"/>
  <c r="J26" i="31"/>
  <c r="I27" i="31"/>
  <c r="J27" i="31"/>
  <c r="I28" i="31"/>
  <c r="J28" i="31"/>
  <c r="I29" i="31"/>
  <c r="J29" i="31"/>
  <c r="I30" i="31"/>
  <c r="J30" i="31"/>
  <c r="I31" i="31"/>
  <c r="J31" i="31"/>
  <c r="I32" i="31"/>
  <c r="J32" i="31"/>
  <c r="J33" i="31"/>
  <c r="A35" i="31"/>
  <c r="A36" i="31"/>
  <c r="A37" i="31"/>
  <c r="I11" i="30"/>
  <c r="I12" i="30"/>
  <c r="J12" i="30"/>
  <c r="I13" i="30"/>
  <c r="J13" i="30"/>
  <c r="I14" i="30"/>
  <c r="J14" i="30"/>
  <c r="I15" i="30"/>
  <c r="J15" i="30"/>
  <c r="I16" i="30"/>
  <c r="J16" i="30"/>
  <c r="I17" i="30"/>
  <c r="J17" i="30"/>
  <c r="I18" i="30"/>
  <c r="J18" i="30"/>
  <c r="I19" i="30"/>
  <c r="J19" i="30"/>
  <c r="I20" i="30"/>
  <c r="J20" i="30"/>
  <c r="I21" i="30"/>
  <c r="J21" i="30"/>
  <c r="I22" i="30"/>
  <c r="J22" i="30"/>
  <c r="I23" i="30"/>
  <c r="J23" i="30"/>
  <c r="I24" i="30"/>
  <c r="J24" i="30"/>
  <c r="I25" i="30"/>
  <c r="J25" i="30"/>
  <c r="I26" i="30"/>
  <c r="J26" i="30"/>
  <c r="I27" i="30"/>
  <c r="J27" i="30"/>
  <c r="I28" i="30"/>
  <c r="J28" i="30"/>
  <c r="I29" i="30"/>
  <c r="J29" i="30"/>
  <c r="I30" i="30"/>
  <c r="J30" i="30"/>
  <c r="I31" i="30"/>
  <c r="J31" i="30"/>
  <c r="I32" i="30"/>
  <c r="J32" i="30"/>
  <c r="A34" i="30"/>
  <c r="A35" i="30"/>
  <c r="A36" i="30"/>
  <c r="I12" i="29"/>
  <c r="J13" i="29"/>
  <c r="J14" i="29"/>
  <c r="J15" i="29"/>
  <c r="J16" i="29"/>
  <c r="J17" i="29"/>
  <c r="J18" i="29"/>
  <c r="J19" i="29"/>
  <c r="J20" i="29"/>
  <c r="J21" i="29"/>
  <c r="J22" i="29"/>
  <c r="J23" i="29"/>
  <c r="J24" i="29"/>
  <c r="J25" i="29"/>
  <c r="J26" i="29"/>
  <c r="J27" i="29"/>
  <c r="J28" i="29"/>
  <c r="J29" i="29"/>
  <c r="J30" i="29"/>
  <c r="J31" i="29"/>
  <c r="J32" i="29"/>
  <c r="J33" i="29"/>
  <c r="A36" i="29"/>
  <c r="A37" i="29"/>
  <c r="A38" i="29"/>
  <c r="I11" i="28"/>
  <c r="I12" i="28"/>
  <c r="J12" i="28"/>
  <c r="I13" i="28"/>
  <c r="J13" i="28"/>
  <c r="I14" i="28"/>
  <c r="J14" i="28"/>
  <c r="I15" i="28"/>
  <c r="J15" i="28"/>
  <c r="I16" i="28"/>
  <c r="J16" i="28"/>
  <c r="I17" i="28"/>
  <c r="J17" i="28"/>
  <c r="I18" i="28"/>
  <c r="J18" i="28"/>
  <c r="I19" i="28"/>
  <c r="J19" i="28"/>
  <c r="I20" i="28"/>
  <c r="J20" i="28"/>
  <c r="I21" i="28"/>
  <c r="J21" i="28"/>
  <c r="I22" i="28"/>
  <c r="J22" i="28"/>
  <c r="I23" i="28"/>
  <c r="J23" i="28"/>
  <c r="I24" i="28"/>
  <c r="J24" i="28"/>
  <c r="I25" i="28"/>
  <c r="J25" i="28"/>
  <c r="I26" i="28"/>
  <c r="J26" i="28"/>
  <c r="I27" i="28"/>
  <c r="J27" i="28"/>
  <c r="I28" i="28"/>
  <c r="J28" i="28"/>
  <c r="I29" i="28"/>
  <c r="J29" i="28"/>
  <c r="I30" i="28"/>
  <c r="J30" i="28"/>
  <c r="I31" i="28"/>
  <c r="J31" i="28"/>
  <c r="I32" i="28"/>
  <c r="J32" i="28"/>
  <c r="A35" i="28"/>
  <c r="A36" i="28"/>
  <c r="A37" i="28"/>
  <c r="I12" i="27"/>
  <c r="H13" i="27"/>
  <c r="I13" i="27"/>
  <c r="J13" i="27"/>
  <c r="H14" i="27"/>
  <c r="I14" i="27"/>
  <c r="J14" i="27"/>
  <c r="H15" i="27"/>
  <c r="I15" i="27"/>
  <c r="J15" i="27"/>
  <c r="H16" i="27"/>
  <c r="I16" i="27"/>
  <c r="J16" i="27"/>
  <c r="H17" i="27"/>
  <c r="I17" i="27"/>
  <c r="J17" i="27"/>
  <c r="H18" i="27"/>
  <c r="I18" i="27"/>
  <c r="J18" i="27"/>
  <c r="H19" i="27"/>
  <c r="I19" i="27"/>
  <c r="J19" i="27"/>
  <c r="H20" i="27"/>
  <c r="I20" i="27"/>
  <c r="J20" i="27"/>
  <c r="H21" i="27"/>
  <c r="I21" i="27"/>
  <c r="J21" i="27"/>
  <c r="H22" i="27"/>
  <c r="I22" i="27"/>
  <c r="J22" i="27"/>
  <c r="H23" i="27"/>
  <c r="I23" i="27"/>
  <c r="J23" i="27"/>
  <c r="H24" i="27"/>
  <c r="I24" i="27"/>
  <c r="J24" i="27"/>
  <c r="H25" i="27"/>
  <c r="I25" i="27"/>
  <c r="J25" i="27"/>
  <c r="H26" i="27"/>
  <c r="I26" i="27"/>
  <c r="J26" i="27"/>
  <c r="H27" i="27"/>
  <c r="I27" i="27"/>
  <c r="J27" i="27"/>
  <c r="H28" i="27"/>
  <c r="I28" i="27"/>
  <c r="J28" i="27"/>
  <c r="H29" i="27"/>
  <c r="I29" i="27"/>
  <c r="J29" i="27"/>
  <c r="H30" i="27"/>
  <c r="I30" i="27"/>
  <c r="J30" i="27"/>
  <c r="H31" i="27"/>
  <c r="I31" i="27"/>
  <c r="J31" i="27"/>
  <c r="H32" i="27"/>
  <c r="I32" i="27"/>
  <c r="J32" i="27"/>
  <c r="H33" i="27"/>
  <c r="I33" i="27"/>
  <c r="J33" i="27"/>
  <c r="H34" i="27"/>
  <c r="A36" i="27"/>
  <c r="A37" i="27"/>
  <c r="A38" i="27"/>
  <c r="I11" i="26"/>
  <c r="I12" i="26"/>
  <c r="J12" i="26"/>
  <c r="I13" i="26"/>
  <c r="J13" i="26"/>
  <c r="I14" i="26"/>
  <c r="J14" i="26"/>
  <c r="I15" i="26"/>
  <c r="J15" i="26"/>
  <c r="I16" i="26"/>
  <c r="J16" i="26"/>
  <c r="I17" i="26"/>
  <c r="J17" i="26"/>
  <c r="I18" i="26"/>
  <c r="J18" i="26"/>
  <c r="I19" i="26"/>
  <c r="J19" i="26"/>
  <c r="I20" i="26"/>
  <c r="J20" i="26"/>
  <c r="I21" i="26"/>
  <c r="J21" i="26"/>
  <c r="I22" i="26"/>
  <c r="J22" i="26"/>
  <c r="I23" i="26"/>
  <c r="J23" i="26"/>
  <c r="I24" i="26"/>
  <c r="J24" i="26"/>
  <c r="I25" i="26"/>
  <c r="J25" i="26"/>
  <c r="I26" i="26"/>
  <c r="J26" i="26"/>
  <c r="I27" i="26"/>
  <c r="J27" i="26"/>
  <c r="I28" i="26"/>
  <c r="J28" i="26"/>
  <c r="I29" i="26"/>
  <c r="J29" i="26"/>
  <c r="I30" i="26"/>
  <c r="J30" i="26"/>
  <c r="I31" i="26"/>
  <c r="J31" i="26"/>
  <c r="I32" i="26"/>
  <c r="J32" i="26"/>
  <c r="A35" i="26"/>
  <c r="A36" i="26"/>
  <c r="A37" i="26"/>
  <c r="I12" i="25"/>
  <c r="I13" i="25"/>
  <c r="J13" i="25"/>
  <c r="I14" i="25"/>
  <c r="J14" i="25"/>
  <c r="I15" i="25"/>
  <c r="J15" i="25"/>
  <c r="I16" i="25"/>
  <c r="J16" i="25"/>
  <c r="I17" i="25"/>
  <c r="J17" i="25"/>
  <c r="I18" i="25"/>
  <c r="J18" i="25"/>
  <c r="I19" i="25"/>
  <c r="J19" i="25"/>
  <c r="I20" i="25"/>
  <c r="J20" i="25"/>
  <c r="I21" i="25"/>
  <c r="J21" i="25"/>
  <c r="I22" i="25"/>
  <c r="J22" i="25"/>
  <c r="I23" i="25"/>
  <c r="J23" i="25"/>
  <c r="I24" i="25"/>
  <c r="J24" i="25"/>
  <c r="I25" i="25"/>
  <c r="J25" i="25"/>
  <c r="I26" i="25"/>
  <c r="J26" i="25"/>
  <c r="I27" i="25"/>
  <c r="J27" i="25"/>
  <c r="I28" i="25"/>
  <c r="J28" i="25"/>
  <c r="I29" i="25"/>
  <c r="J29" i="25"/>
  <c r="I30" i="25"/>
  <c r="J30" i="25"/>
  <c r="I31" i="25"/>
  <c r="J31" i="25"/>
  <c r="I32" i="25"/>
  <c r="J32" i="25"/>
  <c r="I33" i="25"/>
  <c r="J33" i="25"/>
  <c r="A36" i="25"/>
  <c r="A37" i="25"/>
  <c r="A38" i="25"/>
  <c r="I11" i="24"/>
  <c r="I12" i="24"/>
  <c r="J12" i="24"/>
  <c r="I13" i="24"/>
  <c r="J13" i="24"/>
  <c r="I14" i="24"/>
  <c r="J14" i="24"/>
  <c r="I15" i="24"/>
  <c r="J15" i="24"/>
  <c r="I16" i="24"/>
  <c r="J16" i="24"/>
  <c r="I17" i="24"/>
  <c r="J17" i="24"/>
  <c r="I18" i="24"/>
  <c r="J18" i="24"/>
  <c r="I19" i="24"/>
  <c r="J19" i="24"/>
  <c r="I20" i="24"/>
  <c r="J20" i="24"/>
  <c r="I21" i="24"/>
  <c r="J21" i="24"/>
  <c r="I22" i="24"/>
  <c r="J22" i="24"/>
  <c r="I23" i="24"/>
  <c r="J23" i="24"/>
  <c r="I24" i="24"/>
  <c r="J24" i="24"/>
  <c r="I25" i="24"/>
  <c r="J25" i="24"/>
  <c r="I26" i="24"/>
  <c r="J26" i="24"/>
  <c r="I27" i="24"/>
  <c r="J27" i="24"/>
  <c r="I28" i="24"/>
  <c r="J28" i="24"/>
  <c r="I29" i="24"/>
  <c r="J29" i="24"/>
  <c r="I30" i="24"/>
  <c r="J30" i="24"/>
  <c r="I31" i="24"/>
  <c r="J31" i="24"/>
  <c r="I32" i="24"/>
  <c r="J32" i="24"/>
  <c r="A35" i="24"/>
  <c r="A36" i="24"/>
  <c r="A37" i="24"/>
  <c r="F13" i="5"/>
  <c r="G13" i="5"/>
  <c r="F14" i="5"/>
  <c r="G14" i="5"/>
  <c r="F15" i="5"/>
  <c r="G15" i="5"/>
  <c r="F16" i="5"/>
  <c r="G16" i="5"/>
  <c r="F20" i="5"/>
  <c r="G20" i="5"/>
  <c r="F22" i="5"/>
  <c r="G22" i="5"/>
  <c r="F25" i="5"/>
  <c r="F26" i="5"/>
  <c r="G26" i="5"/>
  <c r="F27" i="5"/>
  <c r="G27" i="5"/>
  <c r="F28" i="5"/>
  <c r="G28" i="5"/>
  <c r="F30" i="5"/>
  <c r="G30" i="5"/>
  <c r="F31" i="5"/>
  <c r="G31" i="5"/>
  <c r="F32" i="5"/>
  <c r="G32" i="5"/>
  <c r="F33" i="5"/>
  <c r="G33" i="5"/>
  <c r="F34" i="5"/>
  <c r="G34" i="5"/>
  <c r="F38" i="5"/>
  <c r="G38" i="5"/>
  <c r="F39" i="5"/>
  <c r="G39" i="5"/>
  <c r="F40" i="5"/>
  <c r="G40" i="5"/>
  <c r="F41" i="5"/>
  <c r="G41" i="5"/>
  <c r="F12" i="6"/>
  <c r="G12" i="6"/>
  <c r="F13" i="6"/>
  <c r="G13" i="6"/>
  <c r="F14" i="6"/>
  <c r="G14" i="6"/>
  <c r="F15" i="6"/>
  <c r="G15" i="6"/>
  <c r="F16" i="6"/>
  <c r="G16" i="6"/>
  <c r="F20" i="6"/>
  <c r="G20" i="6"/>
  <c r="F22" i="6"/>
  <c r="G22" i="6"/>
  <c r="F23" i="6"/>
  <c r="G23" i="6"/>
  <c r="F24" i="6"/>
  <c r="G24" i="6"/>
  <c r="F25" i="6"/>
  <c r="F26" i="6"/>
  <c r="H26" i="6"/>
  <c r="F27" i="6"/>
  <c r="G27" i="6"/>
  <c r="F28" i="6"/>
  <c r="G28" i="6"/>
  <c r="F29" i="6"/>
  <c r="G29" i="6"/>
  <c r="F30" i="6"/>
  <c r="G30" i="6"/>
  <c r="F31" i="6"/>
  <c r="G31" i="6"/>
  <c r="F33" i="6"/>
  <c r="G33" i="6"/>
  <c r="F34" i="6"/>
  <c r="G34" i="6"/>
  <c r="F35" i="6"/>
  <c r="G35" i="6"/>
  <c r="F36" i="6"/>
  <c r="G36" i="6"/>
  <c r="F37" i="6"/>
  <c r="G37" i="6"/>
  <c r="F41" i="6"/>
  <c r="G41" i="6"/>
  <c r="F42" i="6"/>
  <c r="G42" i="6"/>
  <c r="F43" i="6"/>
  <c r="G43" i="6"/>
  <c r="F44" i="6"/>
  <c r="G44" i="6"/>
  <c r="E13" i="4"/>
  <c r="F13" i="4"/>
  <c r="E14" i="4"/>
  <c r="F14" i="4"/>
  <c r="E15" i="4"/>
  <c r="F15" i="4"/>
  <c r="E16" i="4"/>
  <c r="F16" i="4"/>
  <c r="E17" i="4"/>
  <c r="F17" i="4"/>
  <c r="E20" i="4"/>
  <c r="F20" i="4"/>
  <c r="E21" i="4"/>
  <c r="F21" i="4"/>
  <c r="E22" i="4"/>
  <c r="F22" i="4"/>
  <c r="E23" i="4"/>
  <c r="F23" i="4"/>
  <c r="E24" i="4"/>
  <c r="F24" i="4"/>
  <c r="E27" i="4"/>
  <c r="F27" i="4"/>
  <c r="E28" i="4"/>
  <c r="F28" i="4"/>
  <c r="E29" i="4"/>
  <c r="F29" i="4"/>
  <c r="E30" i="4"/>
  <c r="F30" i="4"/>
  <c r="E31" i="4"/>
  <c r="F31" i="4"/>
  <c r="A41" i="4"/>
  <c r="A42" i="4"/>
  <c r="E13" i="3"/>
  <c r="F13" i="3"/>
  <c r="E14" i="3"/>
  <c r="F14" i="3"/>
  <c r="E15" i="3"/>
  <c r="F15" i="3"/>
  <c r="E16" i="3"/>
  <c r="F16" i="3"/>
  <c r="E17" i="3"/>
  <c r="F17" i="3"/>
  <c r="E20" i="3"/>
  <c r="F20" i="3"/>
  <c r="E21" i="3"/>
  <c r="F21" i="3"/>
  <c r="E22" i="3"/>
  <c r="F22" i="3"/>
  <c r="E23" i="3"/>
  <c r="F23" i="3"/>
  <c r="E24" i="3"/>
  <c r="F24" i="3"/>
  <c r="E27" i="3"/>
  <c r="F27" i="3"/>
  <c r="E28" i="3"/>
  <c r="F28" i="3"/>
  <c r="E29" i="3"/>
  <c r="F29" i="3"/>
  <c r="E30" i="3"/>
  <c r="F30" i="3"/>
  <c r="E31" i="3"/>
  <c r="F31" i="3"/>
  <c r="A42" i="3"/>
  <c r="A43" i="3"/>
  <c r="A44" i="3"/>
  <c r="G12" i="1"/>
  <c r="H12" i="1"/>
  <c r="G13" i="1"/>
  <c r="H13" i="1"/>
  <c r="G14" i="1"/>
  <c r="H14" i="1"/>
  <c r="G20" i="1"/>
  <c r="H20" i="1"/>
  <c r="G21" i="1"/>
  <c r="H21" i="1"/>
  <c r="G22" i="1"/>
  <c r="H22" i="1"/>
  <c r="G23" i="1"/>
  <c r="H23" i="1"/>
  <c r="G26" i="1"/>
  <c r="H26" i="1"/>
  <c r="G27" i="1"/>
  <c r="H27" i="1"/>
  <c r="G34" i="1"/>
  <c r="H34" i="1"/>
  <c r="G36" i="1"/>
  <c r="H36" i="1"/>
  <c r="G38" i="1"/>
  <c r="H38" i="1"/>
  <c r="G75" i="1"/>
  <c r="H75" i="1"/>
  <c r="G39" i="1"/>
  <c r="H39" i="1"/>
  <c r="G44" i="1"/>
  <c r="H44" i="1"/>
  <c r="G45" i="1"/>
  <c r="H45" i="1"/>
  <c r="G70" i="1"/>
  <c r="H70" i="1"/>
  <c r="G35" i="1"/>
  <c r="H35" i="1"/>
  <c r="G48" i="1"/>
  <c r="H48" i="1"/>
  <c r="G46" i="1"/>
  <c r="H46" i="1"/>
  <c r="G67" i="1"/>
  <c r="H67" i="1"/>
  <c r="G68" i="1"/>
  <c r="H68" i="1"/>
  <c r="G51" i="1"/>
  <c r="H51" i="1"/>
  <c r="G49" i="1"/>
  <c r="H49" i="1"/>
  <c r="G41" i="1"/>
  <c r="H41" i="1"/>
  <c r="G32" i="1"/>
  <c r="H32" i="1"/>
  <c r="G33" i="1"/>
  <c r="H33" i="1"/>
  <c r="G40" i="1"/>
  <c r="H40" i="1"/>
  <c r="G59" i="1"/>
  <c r="H59" i="1"/>
  <c r="G60" i="1"/>
  <c r="H60" i="1"/>
  <c r="G61" i="1"/>
  <c r="H61" i="1"/>
  <c r="G62" i="1"/>
  <c r="H62" i="1"/>
  <c r="G77" i="1"/>
  <c r="H77" i="1"/>
  <c r="G78" i="1"/>
  <c r="H78" i="1"/>
  <c r="G79" i="1"/>
  <c r="H79" i="1"/>
  <c r="G108" i="1"/>
  <c r="H108" i="1"/>
  <c r="G109" i="1"/>
  <c r="H109" i="1"/>
  <c r="G110" i="1"/>
  <c r="H110" i="1"/>
  <c r="G111" i="1"/>
  <c r="H111" i="1"/>
  <c r="J12" i="101"/>
  <c r="G13" i="101"/>
  <c r="J13" i="101"/>
  <c r="G14" i="101"/>
  <c r="J14" i="101"/>
  <c r="K14" i="101"/>
  <c r="G15" i="101"/>
  <c r="J15" i="101"/>
  <c r="G16" i="101"/>
  <c r="J16" i="101"/>
  <c r="K16" i="101"/>
  <c r="G17" i="101"/>
  <c r="J17" i="101"/>
  <c r="E18" i="101"/>
  <c r="G18" i="101"/>
  <c r="J18" i="101"/>
  <c r="A23" i="101"/>
  <c r="A24" i="101"/>
  <c r="B35" i="101"/>
  <c r="D11" i="56"/>
  <c r="F11" i="56"/>
  <c r="I11" i="56"/>
  <c r="D12" i="56"/>
  <c r="F12" i="56"/>
  <c r="I12" i="56"/>
  <c r="J12" i="56"/>
  <c r="D13" i="56"/>
  <c r="F13" i="56"/>
  <c r="I13" i="56"/>
  <c r="D14" i="56"/>
  <c r="F14" i="56"/>
  <c r="I14" i="56"/>
  <c r="J14" i="56"/>
  <c r="D15" i="56"/>
  <c r="F15" i="56"/>
  <c r="I15" i="56"/>
  <c r="D16" i="56"/>
  <c r="F16" i="56"/>
  <c r="I16" i="56"/>
  <c r="D17" i="56"/>
  <c r="F17" i="56"/>
  <c r="I17" i="56"/>
  <c r="D18" i="56"/>
  <c r="F18" i="56"/>
  <c r="I18" i="56"/>
  <c r="D19" i="56"/>
  <c r="F19" i="56"/>
  <c r="I19" i="56"/>
  <c r="D20" i="56"/>
  <c r="F20" i="56"/>
  <c r="I20" i="56"/>
  <c r="D21" i="56"/>
  <c r="F21" i="56"/>
  <c r="I21" i="56"/>
  <c r="A24" i="56"/>
  <c r="A25" i="56"/>
  <c r="A26" i="56"/>
  <c r="C11" i="53"/>
  <c r="G11" i="53"/>
  <c r="H11" i="53"/>
  <c r="I11" i="53"/>
  <c r="C12" i="53"/>
  <c r="E12" i="53"/>
  <c r="H12" i="53"/>
  <c r="I12" i="53"/>
  <c r="C13" i="53"/>
  <c r="G13" i="53"/>
  <c r="H13" i="53"/>
  <c r="I13" i="53"/>
  <c r="C14" i="53"/>
  <c r="E14" i="53"/>
  <c r="H14" i="53"/>
  <c r="I14" i="53"/>
  <c r="C15" i="53"/>
  <c r="G15" i="53"/>
  <c r="H15" i="53"/>
  <c r="I15" i="53"/>
  <c r="C16" i="53"/>
  <c r="E16" i="53"/>
  <c r="H16" i="53"/>
  <c r="I16" i="53"/>
  <c r="C17" i="53"/>
  <c r="G17" i="53"/>
  <c r="H17" i="53"/>
  <c r="I17" i="53"/>
  <c r="C18" i="53"/>
  <c r="E18" i="53"/>
  <c r="H18" i="53"/>
  <c r="I18" i="53"/>
  <c r="C19" i="53"/>
  <c r="G19" i="53"/>
  <c r="H19" i="53"/>
  <c r="I19" i="53"/>
  <c r="C20" i="53"/>
  <c r="E20" i="53"/>
  <c r="H20" i="53"/>
  <c r="I20" i="53"/>
  <c r="C21" i="53"/>
  <c r="G21" i="53"/>
  <c r="H21" i="53"/>
  <c r="I21" i="53"/>
  <c r="C22" i="53"/>
  <c r="E22" i="53"/>
  <c r="H22" i="53"/>
  <c r="I22" i="53"/>
  <c r="C23" i="53"/>
  <c r="E23" i="53"/>
  <c r="H23" i="53"/>
  <c r="I23" i="53"/>
  <c r="C24" i="53"/>
  <c r="E24" i="53"/>
  <c r="H24" i="53"/>
  <c r="I24" i="53"/>
  <c r="C25" i="53"/>
  <c r="E25" i="53"/>
  <c r="H25" i="53"/>
  <c r="I25" i="53"/>
  <c r="C26" i="53"/>
  <c r="E26" i="53"/>
  <c r="H26" i="53"/>
  <c r="I26" i="53"/>
  <c r="C27" i="53"/>
  <c r="E27" i="53"/>
  <c r="H27" i="53"/>
  <c r="I27" i="53"/>
  <c r="C28" i="53"/>
  <c r="E28" i="53"/>
  <c r="H28" i="53"/>
  <c r="I28" i="53"/>
  <c r="C29" i="53"/>
  <c r="E29" i="53"/>
  <c r="H29" i="53"/>
  <c r="I29" i="53"/>
  <c r="C30" i="53"/>
  <c r="E30" i="53"/>
  <c r="H30" i="53"/>
  <c r="I30" i="53"/>
  <c r="C31" i="53"/>
  <c r="E31" i="53"/>
  <c r="H31" i="53"/>
  <c r="I31" i="53"/>
  <c r="C32" i="53"/>
  <c r="E32" i="53"/>
  <c r="H32" i="53"/>
  <c r="I32" i="53"/>
  <c r="C33" i="53"/>
  <c r="E33" i="53"/>
  <c r="H33" i="53"/>
  <c r="A34" i="53"/>
  <c r="A35" i="53"/>
  <c r="A36" i="53"/>
  <c r="I11" i="54"/>
  <c r="I12" i="54"/>
  <c r="J12" i="54"/>
  <c r="I13" i="54"/>
  <c r="J13" i="54"/>
  <c r="I14" i="54"/>
  <c r="J14" i="54"/>
  <c r="I15" i="54"/>
  <c r="J15" i="54"/>
  <c r="I16" i="54"/>
  <c r="J16" i="54"/>
  <c r="I17" i="54"/>
  <c r="J17" i="54"/>
  <c r="I18" i="54"/>
  <c r="J18" i="54"/>
  <c r="I19" i="54"/>
  <c r="J19" i="54"/>
  <c r="I20" i="54"/>
  <c r="J20" i="54"/>
  <c r="I21" i="54"/>
  <c r="J21" i="54"/>
  <c r="I22" i="54"/>
  <c r="J22" i="54"/>
  <c r="I23" i="54"/>
  <c r="J23" i="54"/>
  <c r="I24" i="54"/>
  <c r="J24" i="54"/>
  <c r="I25" i="54"/>
  <c r="J25" i="54"/>
  <c r="I26" i="54"/>
  <c r="J26" i="54"/>
  <c r="I27" i="54"/>
  <c r="J27" i="54"/>
  <c r="I28" i="54"/>
  <c r="J28" i="54"/>
  <c r="I29" i="54"/>
  <c r="J29" i="54"/>
  <c r="I30" i="54"/>
  <c r="J30" i="54"/>
  <c r="I31" i="54"/>
  <c r="J31" i="54"/>
  <c r="I32" i="54"/>
  <c r="J32" i="54"/>
  <c r="D33" i="54"/>
  <c r="F33" i="54"/>
  <c r="I33" i="54"/>
  <c r="A34" i="54"/>
  <c r="A35" i="54"/>
  <c r="A36" i="54"/>
  <c r="C11" i="57"/>
  <c r="H11" i="57"/>
  <c r="H13" i="57"/>
  <c r="I13" i="57"/>
  <c r="H14" i="57"/>
  <c r="I14" i="57"/>
  <c r="H15" i="57"/>
  <c r="I15" i="57"/>
  <c r="H16" i="57"/>
  <c r="I16" i="57"/>
  <c r="H17" i="57"/>
  <c r="I17" i="57"/>
  <c r="A20" i="57"/>
  <c r="A21" i="57"/>
  <c r="H13" i="51"/>
  <c r="I13" i="51"/>
  <c r="H14" i="51"/>
  <c r="I14" i="51"/>
  <c r="H15" i="51"/>
  <c r="I15" i="51"/>
  <c r="H17" i="51"/>
  <c r="I17" i="51"/>
  <c r="H18" i="51"/>
  <c r="I18" i="51"/>
  <c r="A22" i="51"/>
  <c r="A23" i="51"/>
  <c r="H11" i="110"/>
  <c r="I11" i="110"/>
  <c r="H12" i="110"/>
  <c r="I12" i="110"/>
  <c r="H13" i="110"/>
  <c r="I13" i="110"/>
  <c r="H14" i="110"/>
  <c r="I14" i="110"/>
  <c r="H15" i="110"/>
  <c r="A18" i="110"/>
  <c r="B11" i="109"/>
  <c r="C11" i="109"/>
  <c r="D11" i="109"/>
  <c r="C9" i="108"/>
  <c r="E9" i="108"/>
  <c r="G9" i="108"/>
  <c r="H9" i="108"/>
  <c r="I9" i="108"/>
  <c r="B10" i="108"/>
  <c r="C10" i="108"/>
  <c r="D10" i="108"/>
  <c r="E10" i="108"/>
  <c r="F10" i="108"/>
  <c r="G10" i="108"/>
  <c r="H10" i="108"/>
  <c r="I10" i="108"/>
  <c r="C11" i="108"/>
  <c r="E11" i="108"/>
  <c r="G11" i="108"/>
  <c r="H11" i="108"/>
  <c r="I11" i="108"/>
  <c r="B14" i="108"/>
  <c r="C14" i="108"/>
  <c r="D14" i="108"/>
  <c r="E14" i="108"/>
  <c r="F14" i="108"/>
  <c r="G14" i="108"/>
  <c r="H14" i="108"/>
  <c r="I14" i="108"/>
  <c r="C15" i="108"/>
  <c r="E15" i="108"/>
  <c r="G15" i="108"/>
  <c r="H15" i="108"/>
  <c r="I15" i="108"/>
  <c r="C16" i="108"/>
  <c r="E16" i="108"/>
  <c r="G16" i="108"/>
  <c r="H16" i="108"/>
  <c r="I16" i="108"/>
  <c r="B17" i="108"/>
  <c r="C17" i="108"/>
  <c r="D17" i="108"/>
  <c r="E17" i="108"/>
  <c r="F17" i="108"/>
  <c r="G17" i="108"/>
  <c r="H17" i="108"/>
  <c r="C18" i="108"/>
  <c r="E18" i="108"/>
  <c r="G18" i="108"/>
  <c r="H18" i="108"/>
  <c r="I18" i="108"/>
  <c r="C19" i="108"/>
  <c r="E19" i="108"/>
  <c r="G19" i="108"/>
  <c r="H19" i="108"/>
  <c r="I19" i="108"/>
  <c r="B20" i="108"/>
  <c r="C20" i="108"/>
  <c r="D20" i="108"/>
  <c r="E20" i="108"/>
  <c r="F20" i="108"/>
  <c r="G20" i="108"/>
  <c r="H20" i="108"/>
  <c r="C21" i="108"/>
  <c r="E21" i="108"/>
  <c r="G21" i="108"/>
  <c r="H21" i="108"/>
  <c r="I21" i="108"/>
  <c r="C22" i="108"/>
  <c r="E22" i="108"/>
  <c r="G22" i="108"/>
  <c r="H22" i="108"/>
  <c r="I22" i="108"/>
  <c r="B23" i="108"/>
  <c r="C23" i="108"/>
  <c r="D23" i="108"/>
  <c r="E23" i="108"/>
  <c r="F23" i="108"/>
  <c r="G23" i="108"/>
  <c r="H23" i="108"/>
  <c r="C24" i="108"/>
  <c r="E24" i="108"/>
  <c r="G24" i="108"/>
  <c r="H24" i="108"/>
  <c r="I24" i="108"/>
  <c r="B25" i="108"/>
  <c r="C25" i="108"/>
  <c r="D25" i="108"/>
  <c r="E25" i="108"/>
  <c r="F25" i="108"/>
  <c r="G25" i="108"/>
  <c r="H25" i="108"/>
  <c r="C32" i="108"/>
  <c r="G32" i="108"/>
  <c r="H32" i="108"/>
  <c r="I32" i="108"/>
  <c r="C33" i="108"/>
  <c r="E33" i="108"/>
  <c r="G33" i="108"/>
  <c r="H33" i="108"/>
  <c r="I33" i="108"/>
  <c r="C34" i="108"/>
  <c r="E34" i="108"/>
  <c r="G34" i="108"/>
  <c r="H34" i="108"/>
  <c r="I34" i="108"/>
  <c r="B35" i="108"/>
  <c r="C35" i="108"/>
  <c r="D35" i="108"/>
  <c r="E35" i="108"/>
  <c r="G35" i="108"/>
  <c r="I35" i="108"/>
  <c r="C36" i="108"/>
  <c r="E36" i="108"/>
  <c r="G36" i="108"/>
  <c r="H36" i="108"/>
  <c r="I36" i="108"/>
  <c r="S3" i="125"/>
  <c r="S4" i="125"/>
  <c r="T4" i="125"/>
  <c r="C5" i="125"/>
  <c r="D5" i="125"/>
  <c r="E5" i="125"/>
  <c r="F5" i="125"/>
  <c r="G5" i="125"/>
  <c r="H5" i="125"/>
  <c r="I5" i="125"/>
  <c r="J5" i="125"/>
  <c r="K5" i="125"/>
  <c r="L5" i="125"/>
  <c r="M5" i="125"/>
  <c r="N5" i="125"/>
  <c r="S5" i="125"/>
  <c r="U5" i="125"/>
  <c r="S6" i="125"/>
  <c r="T6" i="125"/>
  <c r="S7" i="125"/>
  <c r="T7" i="125"/>
  <c r="S8" i="125"/>
  <c r="T8" i="125"/>
  <c r="S9" i="125"/>
  <c r="T9" i="125"/>
  <c r="S10" i="125"/>
  <c r="T10" i="125"/>
  <c r="S11" i="125"/>
  <c r="T11" i="125"/>
  <c r="S12" i="125"/>
  <c r="T12" i="125"/>
  <c r="S13" i="125"/>
  <c r="T13" i="125"/>
  <c r="S14" i="125"/>
  <c r="T14" i="125"/>
  <c r="S15" i="125"/>
  <c r="T15" i="125"/>
  <c r="S16" i="125"/>
  <c r="T16" i="125"/>
  <c r="S17" i="125"/>
  <c r="T17" i="125"/>
  <c r="S18" i="125"/>
  <c r="T18" i="125"/>
  <c r="S19" i="125"/>
  <c r="T19" i="125"/>
  <c r="S20" i="125"/>
  <c r="T20" i="125"/>
  <c r="W20" i="125" s="1"/>
  <c r="X20" i="125" s="1"/>
  <c r="S21" i="125"/>
  <c r="T21" i="125"/>
  <c r="S22" i="125"/>
  <c r="T22" i="125"/>
  <c r="S23" i="125"/>
  <c r="T23" i="125"/>
  <c r="S24" i="125"/>
  <c r="T24" i="125"/>
  <c r="C25" i="125"/>
  <c r="D25" i="125"/>
  <c r="E25" i="125"/>
  <c r="F25" i="125"/>
  <c r="G25" i="125"/>
  <c r="H25" i="125"/>
  <c r="I25" i="125"/>
  <c r="J25" i="125"/>
  <c r="K25" i="125"/>
  <c r="L25" i="125"/>
  <c r="M25" i="125"/>
  <c r="N25" i="125"/>
  <c r="O25" i="125"/>
  <c r="P25" i="125"/>
  <c r="Q25" i="125"/>
  <c r="R25" i="125"/>
  <c r="S25" i="125"/>
  <c r="S3" i="128"/>
  <c r="S5" i="128"/>
  <c r="S4" i="128"/>
  <c r="T4" i="128"/>
  <c r="T5" i="128" s="1"/>
  <c r="U5" i="128"/>
  <c r="V5" i="128"/>
  <c r="C5" i="128"/>
  <c r="D5" i="128"/>
  <c r="E5" i="128"/>
  <c r="F5" i="128"/>
  <c r="G5" i="128"/>
  <c r="H5" i="128"/>
  <c r="I5" i="128"/>
  <c r="J5" i="128"/>
  <c r="K5" i="128"/>
  <c r="L5" i="128"/>
  <c r="M5" i="128"/>
  <c r="N5" i="128"/>
  <c r="O5" i="128"/>
  <c r="P5" i="128"/>
  <c r="Q5" i="128"/>
  <c r="R5" i="128"/>
  <c r="S6" i="128"/>
  <c r="T6" i="128"/>
  <c r="S7" i="128"/>
  <c r="T7" i="128"/>
  <c r="S8" i="128"/>
  <c r="T8" i="128"/>
  <c r="S9" i="128"/>
  <c r="T9" i="128"/>
  <c r="S10" i="128"/>
  <c r="T10" i="128"/>
  <c r="S11" i="128"/>
  <c r="T11" i="128"/>
  <c r="S12" i="128"/>
  <c r="T12" i="128"/>
  <c r="S13" i="128"/>
  <c r="T13" i="128"/>
  <c r="S14" i="128"/>
  <c r="T14" i="128"/>
  <c r="S15" i="128"/>
  <c r="T15" i="128"/>
  <c r="S16" i="128"/>
  <c r="T16" i="128"/>
  <c r="S17" i="128"/>
  <c r="T17" i="128"/>
  <c r="S18" i="128"/>
  <c r="T18" i="128"/>
  <c r="S19" i="128"/>
  <c r="T19" i="128"/>
  <c r="S20" i="128"/>
  <c r="T20" i="128"/>
  <c r="S21" i="128"/>
  <c r="T21" i="128"/>
  <c r="S22" i="128"/>
  <c r="T22" i="128"/>
  <c r="S23" i="128"/>
  <c r="T23" i="128"/>
  <c r="S24" i="128"/>
  <c r="T24" i="128"/>
  <c r="S25" i="128"/>
  <c r="T25" i="128"/>
  <c r="S26" i="128"/>
  <c r="T26" i="128"/>
  <c r="C27" i="128"/>
  <c r="D27" i="128"/>
  <c r="E27" i="128"/>
  <c r="F27" i="128"/>
  <c r="G27" i="128"/>
  <c r="H27" i="128"/>
  <c r="I27" i="128"/>
  <c r="J27" i="128"/>
  <c r="K27" i="128"/>
  <c r="L27" i="128"/>
  <c r="M27" i="128"/>
  <c r="N27" i="128"/>
  <c r="O27" i="128"/>
  <c r="P27" i="128"/>
  <c r="Q27" i="128"/>
  <c r="R27" i="128"/>
  <c r="S27" i="128"/>
  <c r="S3" i="136"/>
  <c r="S4" i="136"/>
  <c r="T4" i="136"/>
  <c r="S5" i="136"/>
  <c r="T5" i="136"/>
  <c r="S6" i="136"/>
  <c r="T6" i="136"/>
  <c r="W6" i="136" s="1"/>
  <c r="X6" i="136" s="1"/>
  <c r="S7" i="136"/>
  <c r="T7" i="136"/>
  <c r="S8" i="136"/>
  <c r="T8" i="136"/>
  <c r="S9" i="136"/>
  <c r="T9" i="136"/>
  <c r="W9" i="136" s="1"/>
  <c r="X9" i="136" s="1"/>
  <c r="S10" i="136"/>
  <c r="T10" i="136"/>
  <c r="W10" i="136" s="1"/>
  <c r="X10" i="136" s="1"/>
  <c r="S11" i="136"/>
  <c r="T11" i="136"/>
  <c r="S12" i="136"/>
  <c r="T12" i="136"/>
  <c r="S13" i="136"/>
  <c r="T13" i="136"/>
  <c r="S14" i="136"/>
  <c r="T14" i="136"/>
  <c r="W14" i="136" s="1"/>
  <c r="X14" i="136" s="1"/>
  <c r="S15" i="136"/>
  <c r="T15" i="136"/>
  <c r="S16" i="136"/>
  <c r="T16" i="136"/>
  <c r="S17" i="136"/>
  <c r="T17" i="136"/>
  <c r="S18" i="136"/>
  <c r="T18" i="136"/>
  <c r="S19" i="136"/>
  <c r="T19" i="136"/>
  <c r="S20" i="136"/>
  <c r="T20" i="136"/>
  <c r="S21" i="136"/>
  <c r="T21" i="136"/>
  <c r="S22" i="136"/>
  <c r="T22" i="136"/>
  <c r="W22" i="136" s="1"/>
  <c r="X22" i="136" s="1"/>
  <c r="S23" i="136"/>
  <c r="T23" i="136"/>
  <c r="S24" i="136"/>
  <c r="T24" i="136"/>
  <c r="C25" i="136"/>
  <c r="D25" i="136"/>
  <c r="E25" i="136"/>
  <c r="F25" i="136"/>
  <c r="G25" i="136"/>
  <c r="H25" i="136"/>
  <c r="S25" i="136"/>
  <c r="I25" i="136"/>
  <c r="J25" i="136"/>
  <c r="K25" i="136"/>
  <c r="L25" i="136"/>
  <c r="M25" i="136"/>
  <c r="N25" i="136"/>
  <c r="O25" i="136"/>
  <c r="P25" i="136"/>
  <c r="Q25" i="136"/>
  <c r="R25" i="136"/>
  <c r="L1" i="126"/>
  <c r="S3" i="126"/>
  <c r="T3" i="126"/>
  <c r="S4" i="126"/>
  <c r="T4" i="126"/>
  <c r="S5" i="126"/>
  <c r="T5" i="126"/>
  <c r="S6" i="126"/>
  <c r="T6" i="126"/>
  <c r="S7" i="126"/>
  <c r="T7" i="126"/>
  <c r="S8" i="126"/>
  <c r="T8" i="126"/>
  <c r="S9" i="126"/>
  <c r="T9" i="126"/>
  <c r="S10" i="126"/>
  <c r="T10" i="126"/>
  <c r="S11" i="126"/>
  <c r="T11" i="126"/>
  <c r="S12" i="126"/>
  <c r="T12" i="126"/>
  <c r="S13" i="126"/>
  <c r="T13" i="126"/>
  <c r="S14" i="126"/>
  <c r="T14" i="126"/>
  <c r="S15" i="126"/>
  <c r="T15" i="126"/>
  <c r="S16" i="126"/>
  <c r="T16" i="126"/>
  <c r="S17" i="126"/>
  <c r="T17" i="126"/>
  <c r="S18" i="126"/>
  <c r="T18" i="126"/>
  <c r="S19" i="126"/>
  <c r="T19" i="126"/>
  <c r="S20" i="126"/>
  <c r="T20" i="126"/>
  <c r="S21" i="126"/>
  <c r="T21" i="126"/>
  <c r="W21" i="126" s="1"/>
  <c r="X21" i="126" s="1"/>
  <c r="S22" i="126"/>
  <c r="T22" i="126"/>
  <c r="S23" i="126"/>
  <c r="T23" i="126"/>
  <c r="W23" i="126" s="1"/>
  <c r="X23" i="126" s="1"/>
  <c r="S24" i="126"/>
  <c r="T24" i="126"/>
  <c r="C25" i="126"/>
  <c r="D25" i="126"/>
  <c r="E25" i="126"/>
  <c r="F25" i="126"/>
  <c r="G25" i="126"/>
  <c r="H25" i="126"/>
  <c r="I25" i="126"/>
  <c r="J25" i="126"/>
  <c r="K25" i="126"/>
  <c r="L25" i="126"/>
  <c r="M25" i="126"/>
  <c r="N25" i="126"/>
  <c r="O25" i="126"/>
  <c r="P25" i="126"/>
  <c r="Q25" i="126"/>
  <c r="R25" i="126"/>
  <c r="S25" i="126"/>
  <c r="S3" i="127"/>
  <c r="T3" i="127"/>
  <c r="S4" i="127"/>
  <c r="T4" i="127"/>
  <c r="S5" i="127"/>
  <c r="T5" i="127"/>
  <c r="S6" i="127"/>
  <c r="T6" i="127"/>
  <c r="S7" i="127"/>
  <c r="T7" i="127"/>
  <c r="S8" i="127"/>
  <c r="T8" i="127"/>
  <c r="S9" i="127"/>
  <c r="T9" i="127"/>
  <c r="S10" i="127"/>
  <c r="T10" i="127"/>
  <c r="S11" i="127"/>
  <c r="T11" i="127"/>
  <c r="W11" i="127" s="1"/>
  <c r="X11" i="127" s="1"/>
  <c r="S12" i="127"/>
  <c r="T12" i="127"/>
  <c r="S13" i="127"/>
  <c r="T13" i="127"/>
  <c r="S14" i="127"/>
  <c r="T14" i="127"/>
  <c r="S15" i="127"/>
  <c r="T15" i="127"/>
  <c r="S16" i="127"/>
  <c r="T16" i="127"/>
  <c r="W16" i="127" s="1"/>
  <c r="X16" i="127" s="1"/>
  <c r="S17" i="127"/>
  <c r="T17" i="127"/>
  <c r="S18" i="127"/>
  <c r="T18" i="127"/>
  <c r="S19" i="127"/>
  <c r="T19" i="127"/>
  <c r="S20" i="127"/>
  <c r="T20" i="127"/>
  <c r="S21" i="127"/>
  <c r="T21" i="127"/>
  <c r="S22" i="127"/>
  <c r="T22" i="127"/>
  <c r="S23" i="127"/>
  <c r="T23" i="127"/>
  <c r="W23" i="127" s="1"/>
  <c r="X23" i="127" s="1"/>
  <c r="S24" i="127"/>
  <c r="T24" i="127"/>
  <c r="C25" i="127"/>
  <c r="D25" i="127"/>
  <c r="E25" i="127"/>
  <c r="F25" i="127"/>
  <c r="G25" i="127"/>
  <c r="H25" i="127"/>
  <c r="I25" i="127"/>
  <c r="J25" i="127"/>
  <c r="K25" i="127"/>
  <c r="L25" i="127"/>
  <c r="M25" i="127"/>
  <c r="N25" i="127"/>
  <c r="O25" i="127"/>
  <c r="P25" i="127"/>
  <c r="Q25" i="127"/>
  <c r="R25" i="127"/>
  <c r="S25" i="127"/>
  <c r="T3" i="135"/>
  <c r="T4" i="135"/>
  <c r="T5" i="135"/>
  <c r="T6" i="135"/>
  <c r="T7" i="135"/>
  <c r="T8" i="135"/>
  <c r="T9" i="135"/>
  <c r="T10" i="135"/>
  <c r="T11" i="135"/>
  <c r="T12" i="135"/>
  <c r="T13" i="135"/>
  <c r="S14" i="135"/>
  <c r="T14" i="135"/>
  <c r="T15" i="135"/>
  <c r="W15" i="135" s="1"/>
  <c r="S16" i="135"/>
  <c r="T16" i="135"/>
  <c r="S17" i="135"/>
  <c r="T17" i="135"/>
  <c r="T18" i="135"/>
  <c r="D25" i="135"/>
  <c r="T19" i="135"/>
  <c r="W19" i="135" s="1"/>
  <c r="S20" i="135"/>
  <c r="T20" i="135"/>
  <c r="T21" i="135"/>
  <c r="T22" i="135"/>
  <c r="T23" i="135"/>
  <c r="T24" i="135"/>
  <c r="S3" i="129"/>
  <c r="S4" i="129"/>
  <c r="T4" i="129"/>
  <c r="W4" i="129"/>
  <c r="S5" i="129"/>
  <c r="T5" i="129"/>
  <c r="W5" i="129"/>
  <c r="X5" i="129" s="1"/>
  <c r="C6" i="129"/>
  <c r="D6" i="129"/>
  <c r="E6" i="129"/>
  <c r="F6" i="129"/>
  <c r="G6" i="129"/>
  <c r="H6" i="129"/>
  <c r="I6" i="129"/>
  <c r="J6" i="129"/>
  <c r="J18" i="129"/>
  <c r="K6" i="129"/>
  <c r="L6" i="129"/>
  <c r="L18" i="129"/>
  <c r="M6" i="129"/>
  <c r="N6" i="129"/>
  <c r="N18" i="129"/>
  <c r="O6" i="129"/>
  <c r="P6" i="129"/>
  <c r="P18" i="129"/>
  <c r="Q6" i="129"/>
  <c r="R6" i="129"/>
  <c r="R18" i="129"/>
  <c r="T6" i="129"/>
  <c r="W6" i="129"/>
  <c r="S7" i="129"/>
  <c r="T7" i="129"/>
  <c r="W7" i="129"/>
  <c r="X7" i="129" s="1"/>
  <c r="S8" i="129"/>
  <c r="T8" i="129"/>
  <c r="W8" i="129"/>
  <c r="X8" i="129" s="1"/>
  <c r="S9" i="129"/>
  <c r="T9" i="129"/>
  <c r="W9" i="129"/>
  <c r="X9" i="129" s="1"/>
  <c r="S10" i="129"/>
  <c r="T10" i="129"/>
  <c r="W10" i="129"/>
  <c r="X10" i="129" s="1"/>
  <c r="S11" i="129"/>
  <c r="T11" i="129"/>
  <c r="W11" i="129"/>
  <c r="X11" i="129" s="1"/>
  <c r="S12" i="129"/>
  <c r="T12" i="129"/>
  <c r="W12" i="129"/>
  <c r="X12" i="129" s="1"/>
  <c r="S13" i="129"/>
  <c r="T13" i="129"/>
  <c r="W13" i="129"/>
  <c r="X13" i="129" s="1"/>
  <c r="S14" i="129"/>
  <c r="T14" i="129"/>
  <c r="W14" i="129"/>
  <c r="X14" i="129" s="1"/>
  <c r="S15" i="129"/>
  <c r="T15" i="129"/>
  <c r="W15" i="129"/>
  <c r="X15" i="129" s="1"/>
  <c r="S16" i="129"/>
  <c r="T16" i="129"/>
  <c r="W16" i="129"/>
  <c r="X16" i="129" s="1"/>
  <c r="S17" i="129"/>
  <c r="T17" i="129"/>
  <c r="W17" i="129"/>
  <c r="X17" i="129" s="1"/>
  <c r="C18" i="129"/>
  <c r="D18" i="129"/>
  <c r="E18" i="129"/>
  <c r="F18" i="129"/>
  <c r="G18" i="129"/>
  <c r="H18" i="129"/>
  <c r="I18" i="129"/>
  <c r="K18" i="129"/>
  <c r="M18" i="129"/>
  <c r="O18" i="129"/>
  <c r="Q18" i="129"/>
  <c r="T18" i="129"/>
  <c r="S3" i="130"/>
  <c r="T3" i="130"/>
  <c r="W3" i="130"/>
  <c r="X3" i="130" s="1"/>
  <c r="Z5" i="130"/>
  <c r="C6" i="130"/>
  <c r="C18" i="130"/>
  <c r="D6" i="130"/>
  <c r="D18" i="130"/>
  <c r="E6" i="130"/>
  <c r="E18" i="130"/>
  <c r="F6" i="130"/>
  <c r="I6" i="130"/>
  <c r="I18" i="130"/>
  <c r="J6" i="130"/>
  <c r="J18" i="130"/>
  <c r="M6" i="130"/>
  <c r="M18" i="130"/>
  <c r="O6" i="130"/>
  <c r="P6" i="130"/>
  <c r="Q6" i="130"/>
  <c r="R6" i="130"/>
  <c r="F18" i="130"/>
  <c r="G18" i="130"/>
  <c r="H18" i="130"/>
  <c r="K18" i="130"/>
  <c r="L18" i="130"/>
  <c r="N18" i="130"/>
  <c r="O18" i="130"/>
  <c r="P18" i="130"/>
  <c r="Q18" i="130"/>
  <c r="R18" i="130"/>
  <c r="T18" i="130"/>
  <c r="W3" i="134"/>
  <c r="C6" i="134"/>
  <c r="G6" i="134"/>
  <c r="H6" i="134"/>
  <c r="H18" i="134" s="1"/>
  <c r="K6" i="134"/>
  <c r="L6" i="134"/>
  <c r="L18" i="134" s="1"/>
  <c r="N6" i="134"/>
  <c r="N18" i="134" s="1"/>
  <c r="G18" i="134"/>
  <c r="K18" i="134"/>
  <c r="T18" i="134"/>
  <c r="V18" i="134"/>
  <c r="B1" i="114"/>
  <c r="C1" i="114"/>
  <c r="D1" i="114"/>
  <c r="B2" i="114"/>
  <c r="C2" i="114"/>
  <c r="D2" i="114"/>
  <c r="B3" i="114"/>
  <c r="C3" i="114"/>
  <c r="D3" i="114"/>
  <c r="B5" i="114"/>
  <c r="C5" i="114"/>
  <c r="D5" i="114"/>
  <c r="B6" i="114"/>
  <c r="C6" i="114"/>
  <c r="D6" i="114"/>
  <c r="B7" i="114"/>
  <c r="C7" i="114"/>
  <c r="D7" i="114"/>
  <c r="B9" i="114"/>
  <c r="C9" i="114"/>
  <c r="D9" i="114"/>
  <c r="B10" i="114"/>
  <c r="C10" i="114"/>
  <c r="D10" i="114"/>
  <c r="B11" i="114"/>
  <c r="C11" i="114"/>
  <c r="D11" i="114"/>
  <c r="B16" i="114"/>
  <c r="C16" i="114"/>
  <c r="B17" i="114"/>
  <c r="C17" i="114"/>
  <c r="D17" i="114"/>
  <c r="E17" i="114"/>
  <c r="F17" i="114"/>
  <c r="G17" i="114"/>
  <c r="B18" i="114"/>
  <c r="C18" i="114"/>
  <c r="D18" i="114"/>
  <c r="E18" i="114"/>
  <c r="F18" i="114"/>
  <c r="G18" i="114"/>
  <c r="B20" i="114"/>
  <c r="C20" i="114"/>
  <c r="B21" i="114"/>
  <c r="C21" i="114"/>
  <c r="D21" i="114"/>
  <c r="E21" i="114"/>
  <c r="F21" i="114"/>
  <c r="G21" i="114"/>
  <c r="B22" i="114"/>
  <c r="C22" i="114"/>
  <c r="D22" i="114"/>
  <c r="E22" i="114"/>
  <c r="F22" i="114"/>
  <c r="G22" i="114"/>
  <c r="B24" i="114"/>
  <c r="C24" i="114"/>
  <c r="B25" i="114"/>
  <c r="C25" i="114"/>
  <c r="D25" i="114"/>
  <c r="E25" i="114"/>
  <c r="F25" i="114"/>
  <c r="G25" i="114"/>
  <c r="B26" i="114"/>
  <c r="C26" i="114"/>
  <c r="D26" i="114"/>
  <c r="E26" i="114"/>
  <c r="F26" i="114"/>
  <c r="G26" i="114"/>
  <c r="B28" i="114"/>
  <c r="C28" i="114"/>
  <c r="B29" i="114"/>
  <c r="C29" i="114"/>
  <c r="D29" i="114"/>
  <c r="E29" i="114"/>
  <c r="F29" i="114"/>
  <c r="G29" i="114"/>
  <c r="B30" i="114"/>
  <c r="C30" i="114"/>
  <c r="D30" i="114"/>
  <c r="F30" i="114"/>
  <c r="G30" i="114"/>
  <c r="B32" i="114"/>
  <c r="C32" i="114"/>
  <c r="B33" i="114"/>
  <c r="C33" i="114"/>
  <c r="D33" i="114"/>
  <c r="E33" i="114"/>
  <c r="F33" i="114"/>
  <c r="G33" i="114"/>
  <c r="B34" i="114"/>
  <c r="C34" i="114"/>
  <c r="D34" i="114"/>
  <c r="G34" i="114"/>
  <c r="B36" i="114"/>
  <c r="C36" i="114"/>
  <c r="B37" i="114"/>
  <c r="C37" i="114"/>
  <c r="D37" i="114"/>
  <c r="E37" i="114"/>
  <c r="F37" i="114"/>
  <c r="G37" i="114"/>
  <c r="B38" i="114"/>
  <c r="C38" i="114"/>
  <c r="D38" i="114"/>
  <c r="E38" i="114"/>
  <c r="F38" i="114"/>
  <c r="B40" i="114"/>
  <c r="C40" i="114"/>
  <c r="B41" i="114"/>
  <c r="C41" i="114"/>
  <c r="D41" i="114"/>
  <c r="E41" i="114"/>
  <c r="F41" i="114"/>
  <c r="G41" i="114"/>
  <c r="B42" i="114"/>
  <c r="C42" i="114"/>
  <c r="D42" i="114"/>
  <c r="F42" i="114"/>
  <c r="B44" i="114"/>
  <c r="C44" i="114"/>
  <c r="B45" i="114"/>
  <c r="C45" i="114"/>
  <c r="D45" i="114"/>
  <c r="E45" i="114"/>
  <c r="F45" i="114"/>
  <c r="G45" i="114"/>
  <c r="B46" i="114"/>
  <c r="C46" i="114"/>
  <c r="D46" i="114"/>
  <c r="E46" i="114"/>
  <c r="F46" i="114"/>
  <c r="G46" i="114"/>
  <c r="B48" i="114"/>
  <c r="C48" i="114"/>
  <c r="B49" i="114"/>
  <c r="C49" i="114"/>
  <c r="D49" i="114"/>
  <c r="E49" i="114"/>
  <c r="F49" i="114"/>
  <c r="G49" i="114"/>
  <c r="B50" i="114"/>
  <c r="C50" i="114"/>
  <c r="D50" i="114"/>
  <c r="F50" i="114"/>
  <c r="G50" i="114"/>
  <c r="B52" i="114"/>
  <c r="C52" i="114"/>
  <c r="B53" i="114"/>
  <c r="C53" i="114"/>
  <c r="D53" i="114"/>
  <c r="E53" i="114"/>
  <c r="F53" i="114"/>
  <c r="G53" i="114"/>
  <c r="B54" i="114"/>
  <c r="C54" i="114"/>
  <c r="F54" i="114"/>
  <c r="G54" i="114"/>
  <c r="B56" i="114"/>
  <c r="C56" i="114"/>
  <c r="B57" i="114"/>
  <c r="C57" i="114"/>
  <c r="D57" i="114"/>
  <c r="E57" i="114"/>
  <c r="F57" i="114"/>
  <c r="G57" i="114"/>
  <c r="B58" i="114"/>
  <c r="C58" i="114"/>
  <c r="D58" i="114"/>
  <c r="E58" i="114"/>
  <c r="F58" i="114"/>
  <c r="B60" i="114"/>
  <c r="C60" i="114"/>
  <c r="B61" i="114"/>
  <c r="C61" i="114"/>
  <c r="D61" i="114"/>
  <c r="E61" i="114"/>
  <c r="F61" i="114"/>
  <c r="G61" i="114"/>
  <c r="B62" i="114"/>
  <c r="C62" i="114"/>
  <c r="F62" i="114"/>
  <c r="G62" i="114"/>
  <c r="B64" i="114"/>
  <c r="C64" i="114"/>
  <c r="B65" i="114"/>
  <c r="C65" i="114"/>
  <c r="D65" i="114"/>
  <c r="E65" i="114"/>
  <c r="F65" i="114"/>
  <c r="G65" i="114"/>
  <c r="B66" i="114"/>
  <c r="C66" i="114"/>
  <c r="D66" i="114"/>
  <c r="E66" i="114"/>
  <c r="F66" i="114"/>
  <c r="G66" i="114"/>
  <c r="B68" i="114"/>
  <c r="C68" i="114"/>
  <c r="B69" i="114"/>
  <c r="C69" i="114"/>
  <c r="D69" i="114"/>
  <c r="E69" i="114"/>
  <c r="F69" i="114"/>
  <c r="G69" i="114"/>
  <c r="B70" i="114"/>
  <c r="C70" i="114"/>
  <c r="D70" i="114"/>
  <c r="E70" i="114"/>
  <c r="F70" i="114"/>
  <c r="G70" i="114"/>
  <c r="B72" i="114"/>
  <c r="C72" i="114"/>
  <c r="B73" i="114"/>
  <c r="C73" i="114"/>
  <c r="D73" i="114"/>
  <c r="E73" i="114"/>
  <c r="F73" i="114"/>
  <c r="G73" i="114"/>
  <c r="B74" i="114"/>
  <c r="C74" i="114"/>
  <c r="D74" i="114"/>
  <c r="E74" i="114"/>
  <c r="F74" i="114"/>
  <c r="G74" i="114"/>
  <c r="B76" i="114"/>
  <c r="C76" i="114"/>
  <c r="B77" i="114"/>
  <c r="C77" i="114"/>
  <c r="D77" i="114"/>
  <c r="E77" i="114"/>
  <c r="F77" i="114"/>
  <c r="G77" i="114"/>
  <c r="B78" i="114"/>
  <c r="C78" i="114"/>
  <c r="D78" i="114"/>
  <c r="E78" i="114"/>
  <c r="F78" i="114"/>
  <c r="G78" i="114"/>
  <c r="B80" i="114"/>
  <c r="C80" i="114"/>
  <c r="D80" i="114"/>
  <c r="B81" i="114"/>
  <c r="C81" i="114"/>
  <c r="D81" i="114"/>
  <c r="B82" i="114"/>
  <c r="C82" i="114"/>
  <c r="D82" i="114"/>
  <c r="AH13" i="49"/>
  <c r="AH14" i="49"/>
  <c r="AH15" i="49"/>
  <c r="A33" i="49"/>
  <c r="F23" i="5"/>
  <c r="F24" i="5"/>
  <c r="H12" i="15"/>
  <c r="H13" i="15"/>
  <c r="H14" i="15"/>
  <c r="H15" i="15"/>
  <c r="H16" i="15"/>
  <c r="H17" i="15"/>
  <c r="H18" i="15"/>
  <c r="H19" i="15"/>
  <c r="H20" i="15"/>
  <c r="H21" i="15"/>
  <c r="H22" i="15"/>
  <c r="H23" i="15"/>
  <c r="H24" i="15"/>
  <c r="H25" i="15"/>
  <c r="H26" i="15"/>
  <c r="H27" i="15"/>
  <c r="H28" i="15"/>
  <c r="H29" i="15"/>
  <c r="H30" i="15"/>
  <c r="H31" i="15"/>
  <c r="H32" i="15"/>
  <c r="H33" i="15"/>
  <c r="H34" i="15"/>
  <c r="H14" i="32"/>
  <c r="H22" i="32"/>
  <c r="H30" i="32"/>
  <c r="J11" i="34"/>
  <c r="J12" i="35"/>
  <c r="G25" i="5"/>
  <c r="J12" i="37"/>
  <c r="G25" i="6"/>
  <c r="J11" i="36"/>
  <c r="H11" i="78"/>
  <c r="H33" i="78" s="1"/>
  <c r="J12" i="31"/>
  <c r="J11" i="30"/>
  <c r="I34" i="140"/>
  <c r="F26" i="148"/>
  <c r="G12" i="148"/>
  <c r="G13" i="148"/>
  <c r="G15" i="148"/>
  <c r="G17" i="148"/>
  <c r="G19" i="148"/>
  <c r="G20" i="148"/>
  <c r="G21" i="148"/>
  <c r="G22" i="148"/>
  <c r="G23" i="148"/>
  <c r="G24" i="148"/>
  <c r="G25" i="148"/>
  <c r="G26" i="148"/>
  <c r="J11" i="138"/>
  <c r="S18" i="130"/>
  <c r="X18" i="130"/>
  <c r="X6" i="130"/>
  <c r="X4" i="129"/>
  <c r="W18" i="129"/>
  <c r="G18" i="148"/>
  <c r="G16" i="148"/>
  <c r="G14" i="148"/>
  <c r="C25" i="141"/>
  <c r="D11" i="141" s="1"/>
  <c r="D12" i="11"/>
  <c r="F12" i="13"/>
  <c r="F34" i="13" s="1"/>
  <c r="G42" i="114" s="1"/>
  <c r="D12" i="13"/>
  <c r="D34" i="13" s="1"/>
  <c r="E42" i="114" s="1"/>
  <c r="H35" i="108"/>
  <c r="I23" i="108"/>
  <c r="I20" i="108"/>
  <c r="I17" i="108"/>
  <c r="F13" i="17"/>
  <c r="F12" i="17"/>
  <c r="D12" i="17"/>
  <c r="E48" i="147"/>
  <c r="F44" i="147" s="1"/>
  <c r="O35" i="131"/>
  <c r="C48" i="145"/>
  <c r="D35" i="145" s="1"/>
  <c r="C48" i="142"/>
  <c r="K35" i="77"/>
  <c r="L15" i="77" s="1"/>
  <c r="C34" i="29"/>
  <c r="J34" i="133" s="1"/>
  <c r="E48" i="143"/>
  <c r="F37" i="143" s="1"/>
  <c r="B27" i="150"/>
  <c r="C35" i="77"/>
  <c r="D13" i="77" s="1"/>
  <c r="E35" i="131"/>
  <c r="K35" i="131"/>
  <c r="L15" i="131" s="1"/>
  <c r="D11" i="54"/>
  <c r="D13" i="54"/>
  <c r="D15" i="54"/>
  <c r="D17" i="54"/>
  <c r="D19" i="54"/>
  <c r="D21" i="54"/>
  <c r="D23" i="54"/>
  <c r="D25" i="54"/>
  <c r="D27" i="54"/>
  <c r="D29" i="54"/>
  <c r="D31" i="54"/>
  <c r="H11" i="142"/>
  <c r="H16" i="28"/>
  <c r="C33" i="32"/>
  <c r="D11" i="32" s="1"/>
  <c r="C48" i="147"/>
  <c r="D36" i="147" s="1"/>
  <c r="O35" i="77"/>
  <c r="P17" i="77" s="1"/>
  <c r="E48" i="145"/>
  <c r="F35" i="145" s="1"/>
  <c r="M35" i="131"/>
  <c r="C48" i="140"/>
  <c r="G35" i="77"/>
  <c r="H14" i="77" s="1"/>
  <c r="C35" i="131"/>
  <c r="D31" i="131" s="1"/>
  <c r="C48" i="143"/>
  <c r="D35" i="143" s="1"/>
  <c r="O35" i="155"/>
  <c r="H35" i="140"/>
  <c r="G35" i="155"/>
  <c r="H26" i="155" s="1"/>
  <c r="F14" i="115"/>
  <c r="D32" i="54"/>
  <c r="D28" i="54"/>
  <c r="D24" i="54"/>
  <c r="D20" i="54"/>
  <c r="D16" i="54"/>
  <c r="D12" i="54"/>
  <c r="F34" i="133"/>
  <c r="E48" i="140"/>
  <c r="G35" i="131"/>
  <c r="H14" i="131" s="1"/>
  <c r="M35" i="155"/>
  <c r="B27" i="154"/>
  <c r="H11" i="147"/>
  <c r="H12" i="26"/>
  <c r="F13" i="32"/>
  <c r="D32" i="131"/>
  <c r="D28" i="131"/>
  <c r="D24" i="131"/>
  <c r="D20" i="131"/>
  <c r="D16" i="131"/>
  <c r="F15" i="32"/>
  <c r="F23" i="32"/>
  <c r="F31" i="32"/>
  <c r="F26" i="32"/>
  <c r="F20" i="32"/>
  <c r="F33" i="32"/>
  <c r="G56" i="114" s="1"/>
  <c r="H18" i="131"/>
  <c r="H22" i="131"/>
  <c r="H26" i="131"/>
  <c r="H28" i="131"/>
  <c r="H30" i="131"/>
  <c r="H32" i="131"/>
  <c r="H34" i="131"/>
  <c r="H13" i="131"/>
  <c r="H15" i="131"/>
  <c r="H17" i="131"/>
  <c r="H19" i="131"/>
  <c r="H21" i="131"/>
  <c r="H23" i="131"/>
  <c r="H25" i="131"/>
  <c r="H27" i="131"/>
  <c r="H29" i="131"/>
  <c r="H31" i="131"/>
  <c r="H33" i="131"/>
  <c r="H35" i="131"/>
  <c r="J15" i="56"/>
  <c r="D41" i="143"/>
  <c r="I48" i="143"/>
  <c r="D40" i="143"/>
  <c r="D34" i="143"/>
  <c r="D42" i="143"/>
  <c r="D48" i="143"/>
  <c r="H15" i="77"/>
  <c r="H13" i="77"/>
  <c r="H16" i="77"/>
  <c r="H20" i="77"/>
  <c r="H23" i="77"/>
  <c r="H25" i="77"/>
  <c r="H26" i="77"/>
  <c r="H30" i="77"/>
  <c r="H34" i="77"/>
  <c r="F34" i="145"/>
  <c r="F37" i="145"/>
  <c r="F41" i="145"/>
  <c r="F45" i="145"/>
  <c r="F36" i="145"/>
  <c r="F40" i="145"/>
  <c r="F44" i="145"/>
  <c r="F48" i="145"/>
  <c r="AO13" i="49"/>
  <c r="P15" i="77"/>
  <c r="P19" i="77"/>
  <c r="P13" i="77"/>
  <c r="P18" i="77"/>
  <c r="P23" i="77"/>
  <c r="P25" i="77"/>
  <c r="P27" i="77"/>
  <c r="P31" i="77"/>
  <c r="D19" i="131"/>
  <c r="D27" i="131"/>
  <c r="D13" i="32"/>
  <c r="D17" i="32"/>
  <c r="D21" i="32"/>
  <c r="D25" i="32"/>
  <c r="D29" i="32"/>
  <c r="D12" i="32"/>
  <c r="D20" i="32"/>
  <c r="D28" i="32"/>
  <c r="D14" i="32"/>
  <c r="D22" i="32"/>
  <c r="D30" i="32"/>
  <c r="D33" i="32"/>
  <c r="E56" i="114" s="1"/>
  <c r="I33" i="32"/>
  <c r="H17" i="28"/>
  <c r="AI14" i="49"/>
  <c r="F14" i="131"/>
  <c r="F16" i="131"/>
  <c r="F18" i="131"/>
  <c r="F20" i="131"/>
  <c r="F22" i="131"/>
  <c r="F24" i="131"/>
  <c r="F26" i="131"/>
  <c r="F28" i="131"/>
  <c r="F30" i="131"/>
  <c r="F32" i="131"/>
  <c r="F34" i="131"/>
  <c r="F13" i="131"/>
  <c r="F15" i="131"/>
  <c r="F17" i="131"/>
  <c r="F19" i="131"/>
  <c r="F21" i="131"/>
  <c r="F23" i="131"/>
  <c r="F25" i="131"/>
  <c r="F27" i="131"/>
  <c r="F29" i="131"/>
  <c r="F31" i="131"/>
  <c r="F33" i="131"/>
  <c r="F35" i="131"/>
  <c r="D15" i="77"/>
  <c r="D18" i="77"/>
  <c r="D24" i="77"/>
  <c r="D26" i="77"/>
  <c r="D30" i="77"/>
  <c r="D34" i="77"/>
  <c r="F48" i="143"/>
  <c r="F41" i="143"/>
  <c r="F34" i="143"/>
  <c r="F42" i="143"/>
  <c r="D35" i="142"/>
  <c r="D37" i="142"/>
  <c r="D39" i="142"/>
  <c r="D41" i="142"/>
  <c r="D43" i="142"/>
  <c r="D45" i="142"/>
  <c r="D47" i="142"/>
  <c r="D36" i="142"/>
  <c r="D40" i="142"/>
  <c r="D44" i="142"/>
  <c r="D34" i="142"/>
  <c r="D38" i="142"/>
  <c r="D42" i="142"/>
  <c r="D46" i="142"/>
  <c r="D48" i="142"/>
  <c r="F35" i="147"/>
  <c r="F37" i="147"/>
  <c r="F39" i="147"/>
  <c r="F41" i="147"/>
  <c r="F43" i="147"/>
  <c r="F45" i="147"/>
  <c r="F47" i="147"/>
  <c r="F36" i="147"/>
  <c r="F40" i="147"/>
  <c r="F34" i="147"/>
  <c r="F38" i="147"/>
  <c r="F42" i="147"/>
  <c r="F46" i="147"/>
  <c r="F48" i="147"/>
  <c r="AI13" i="49"/>
  <c r="F35" i="140"/>
  <c r="F37" i="140"/>
  <c r="F39" i="140"/>
  <c r="F41" i="140"/>
  <c r="F43" i="140"/>
  <c r="F45" i="140"/>
  <c r="F47" i="140"/>
  <c r="F36" i="140"/>
  <c r="F40" i="140"/>
  <c r="F44" i="140"/>
  <c r="F34" i="140"/>
  <c r="F38" i="140"/>
  <c r="F42" i="140"/>
  <c r="F46" i="140"/>
  <c r="F48" i="140"/>
  <c r="D12" i="25"/>
  <c r="D14" i="25"/>
  <c r="D16" i="25"/>
  <c r="D18" i="25"/>
  <c r="D20" i="25"/>
  <c r="D22" i="25"/>
  <c r="D24" i="25"/>
  <c r="D26" i="25"/>
  <c r="D28" i="25"/>
  <c r="D30" i="25"/>
  <c r="D32" i="25"/>
  <c r="D34" i="25"/>
  <c r="E20" i="114" s="1"/>
  <c r="D20" i="114"/>
  <c r="D13" i="25"/>
  <c r="D15" i="25"/>
  <c r="D17" i="25"/>
  <c r="D19" i="25"/>
  <c r="D21" i="25"/>
  <c r="D23" i="25"/>
  <c r="D25" i="25"/>
  <c r="D27" i="25"/>
  <c r="D29" i="25"/>
  <c r="D31" i="25"/>
  <c r="D33" i="25"/>
  <c r="D35" i="131"/>
  <c r="D35" i="140"/>
  <c r="D37" i="140"/>
  <c r="D39" i="140"/>
  <c r="D41" i="140"/>
  <c r="D43" i="140"/>
  <c r="D45" i="140"/>
  <c r="D47" i="140"/>
  <c r="D34" i="140"/>
  <c r="D38" i="140"/>
  <c r="D42" i="140"/>
  <c r="D46" i="140"/>
  <c r="D36" i="140"/>
  <c r="D40" i="140"/>
  <c r="D44" i="140"/>
  <c r="D48" i="140"/>
  <c r="I48" i="140"/>
  <c r="N14" i="131"/>
  <c r="N16" i="131"/>
  <c r="N18" i="131"/>
  <c r="N20" i="131"/>
  <c r="N22" i="131"/>
  <c r="N24" i="131"/>
  <c r="N26" i="131"/>
  <c r="N28" i="131"/>
  <c r="N30" i="131"/>
  <c r="N32" i="131"/>
  <c r="N34" i="131"/>
  <c r="AN14" i="49"/>
  <c r="N15" i="131"/>
  <c r="N19" i="131"/>
  <c r="N23" i="131"/>
  <c r="N27" i="131"/>
  <c r="N31" i="131"/>
  <c r="N35" i="131"/>
  <c r="D34" i="147"/>
  <c r="D42" i="147"/>
  <c r="D41" i="147"/>
  <c r="D43" i="147"/>
  <c r="D21" i="131"/>
  <c r="D29" i="131"/>
  <c r="L16" i="131"/>
  <c r="L20" i="131"/>
  <c r="L24" i="131"/>
  <c r="L28" i="131"/>
  <c r="L32" i="131"/>
  <c r="L13" i="131"/>
  <c r="L17" i="131"/>
  <c r="L21" i="131"/>
  <c r="L25" i="131"/>
  <c r="L29" i="131"/>
  <c r="L33" i="131"/>
  <c r="D13" i="138"/>
  <c r="C15" i="51"/>
  <c r="C19" i="51"/>
  <c r="C12" i="51"/>
  <c r="C18" i="51"/>
  <c r="D12" i="29"/>
  <c r="D14" i="29"/>
  <c r="D16" i="29"/>
  <c r="D18" i="29"/>
  <c r="D20" i="29"/>
  <c r="D22" i="29"/>
  <c r="D24" i="29"/>
  <c r="D26" i="29"/>
  <c r="D28" i="29"/>
  <c r="D30" i="29"/>
  <c r="D32" i="29"/>
  <c r="D13" i="29"/>
  <c r="D17" i="29"/>
  <c r="D21" i="29"/>
  <c r="D25" i="29"/>
  <c r="D29" i="29"/>
  <c r="D33" i="29"/>
  <c r="D15" i="29"/>
  <c r="D19" i="29"/>
  <c r="D23" i="29"/>
  <c r="D27" i="29"/>
  <c r="D31" i="29"/>
  <c r="D36" i="114"/>
  <c r="D34" i="29"/>
  <c r="E36" i="114" s="1"/>
  <c r="L17" i="77"/>
  <c r="L21" i="77"/>
  <c r="L16" i="77"/>
  <c r="L23" i="77"/>
  <c r="L35" i="77"/>
  <c r="L27" i="77"/>
  <c r="L29" i="77"/>
  <c r="L31" i="77"/>
  <c r="L33" i="77"/>
  <c r="I48" i="145"/>
  <c r="AO14" i="49"/>
  <c r="P13" i="131"/>
  <c r="P15" i="131"/>
  <c r="P17" i="131"/>
  <c r="P19" i="131"/>
  <c r="P21" i="131"/>
  <c r="P35" i="131"/>
  <c r="P14" i="131"/>
  <c r="P16" i="131"/>
  <c r="P18" i="131"/>
  <c r="P20" i="131"/>
  <c r="P22" i="131"/>
  <c r="P23" i="131"/>
  <c r="P24" i="131"/>
  <c r="P25" i="131"/>
  <c r="P26" i="131"/>
  <c r="P27" i="131"/>
  <c r="P28" i="131"/>
  <c r="P29" i="131"/>
  <c r="P30" i="131"/>
  <c r="P31" i="131"/>
  <c r="P32" i="131"/>
  <c r="P33" i="131"/>
  <c r="P34" i="131"/>
  <c r="D13" i="141"/>
  <c r="D17" i="141"/>
  <c r="D21" i="141"/>
  <c r="D12" i="141"/>
  <c r="D20" i="141"/>
  <c r="D14" i="141"/>
  <c r="D22" i="141"/>
  <c r="D11" i="138"/>
  <c r="D21" i="138"/>
  <c r="D12" i="138"/>
  <c r="D16" i="138"/>
  <c r="D20" i="138"/>
  <c r="D24" i="138"/>
  <c r="J11" i="28"/>
  <c r="F11" i="54"/>
  <c r="F22" i="54"/>
  <c r="F20" i="54"/>
  <c r="F18" i="54"/>
  <c r="F16" i="54"/>
  <c r="F14" i="54"/>
  <c r="F12" i="54"/>
  <c r="D18" i="54"/>
  <c r="D30" i="54"/>
  <c r="D22" i="54"/>
  <c r="B12" i="59"/>
  <c r="J11" i="54"/>
  <c r="D40" i="145"/>
  <c r="M35" i="77"/>
  <c r="N35" i="77" s="1"/>
  <c r="D62" i="114"/>
  <c r="D35" i="16"/>
  <c r="E62" i="114" s="1"/>
  <c r="D21" i="16"/>
  <c r="D19" i="16"/>
  <c r="D17" i="16"/>
  <c r="D15" i="16"/>
  <c r="D13" i="16"/>
  <c r="F32" i="32"/>
  <c r="F16" i="32"/>
  <c r="F22" i="32"/>
  <c r="F29" i="32"/>
  <c r="F21" i="32"/>
  <c r="J34" i="15"/>
  <c r="F34" i="15"/>
  <c r="G58" i="114" s="1"/>
  <c r="F33" i="15"/>
  <c r="F31" i="15"/>
  <c r="F29" i="15"/>
  <c r="F27" i="15"/>
  <c r="F25" i="15"/>
  <c r="F23" i="15"/>
  <c r="F21" i="15"/>
  <c r="F20" i="15"/>
  <c r="F19" i="15"/>
  <c r="F18" i="15"/>
  <c r="F17" i="15"/>
  <c r="F16" i="15"/>
  <c r="F15" i="15"/>
  <c r="F14" i="15"/>
  <c r="F13" i="15"/>
  <c r="F12" i="15"/>
  <c r="E54" i="114"/>
  <c r="E25" i="142"/>
  <c r="F13" i="142" s="1"/>
  <c r="F34" i="114"/>
  <c r="J34" i="11"/>
  <c r="F20" i="11"/>
  <c r="F19" i="11"/>
  <c r="F16" i="11"/>
  <c r="F15" i="11"/>
  <c r="D34" i="11"/>
  <c r="E34" i="114" s="1"/>
  <c r="D20" i="11"/>
  <c r="D18" i="11"/>
  <c r="D16" i="11"/>
  <c r="D14" i="11"/>
  <c r="T5" i="125"/>
  <c r="K18" i="78"/>
  <c r="K16" i="78"/>
  <c r="K14" i="78"/>
  <c r="AN13" i="49"/>
  <c r="F17" i="142"/>
  <c r="F14" i="142"/>
  <c r="F22" i="142"/>
  <c r="F16" i="142"/>
  <c r="F24" i="142"/>
  <c r="F11" i="142"/>
  <c r="F15" i="142"/>
  <c r="F19" i="142"/>
  <c r="F23" i="142"/>
  <c r="F18" i="142"/>
  <c r="F12" i="142"/>
  <c r="F20" i="142"/>
  <c r="F25" i="142"/>
  <c r="W26" i="128"/>
  <c r="W25" i="128"/>
  <c r="W18" i="128"/>
  <c r="X18" i="128" s="1"/>
  <c r="W17" i="128"/>
  <c r="X17" i="128" s="1"/>
  <c r="W16" i="128"/>
  <c r="X16" i="128" s="1"/>
  <c r="W15" i="128"/>
  <c r="X15" i="128" s="1"/>
  <c r="W14" i="128"/>
  <c r="X14" i="128" s="1"/>
  <c r="W13" i="128"/>
  <c r="X13" i="128" s="1"/>
  <c r="W12" i="128"/>
  <c r="X12" i="128" s="1"/>
  <c r="W11" i="128"/>
  <c r="X11" i="128" s="1"/>
  <c r="W10" i="128"/>
  <c r="X10" i="128" s="1"/>
  <c r="W9" i="128"/>
  <c r="X9" i="128" s="1"/>
  <c r="W8" i="128"/>
  <c r="X8" i="128" s="1"/>
  <c r="W7" i="128"/>
  <c r="X7" i="128" s="1"/>
  <c r="W6" i="128"/>
  <c r="X6" i="128" s="1"/>
  <c r="W4" i="128"/>
  <c r="X4" i="128" s="1"/>
  <c r="W18" i="125"/>
  <c r="X18" i="125" s="1"/>
  <c r="W16" i="125"/>
  <c r="X16" i="125" s="1"/>
  <c r="W14" i="125"/>
  <c r="X14" i="125" s="1"/>
  <c r="W12" i="125"/>
  <c r="X12" i="125" s="1"/>
  <c r="W10" i="125"/>
  <c r="X10" i="125" s="1"/>
  <c r="W8" i="125"/>
  <c r="X8" i="125" s="1"/>
  <c r="D33" i="78"/>
  <c r="E13" i="78" s="1"/>
  <c r="D12" i="59"/>
  <c r="H12" i="27"/>
  <c r="J12" i="27"/>
  <c r="J11" i="26"/>
  <c r="K26" i="78"/>
  <c r="K25" i="78"/>
  <c r="K24" i="78"/>
  <c r="K23" i="78"/>
  <c r="K19" i="78"/>
  <c r="K20" i="78"/>
  <c r="K17" i="78"/>
  <c r="K12" i="78"/>
  <c r="D54" i="114"/>
  <c r="H16" i="7"/>
  <c r="H21" i="7"/>
  <c r="H26" i="7"/>
  <c r="J34" i="7"/>
  <c r="H25" i="7"/>
  <c r="H30" i="7"/>
  <c r="H17" i="24"/>
  <c r="F18" i="115"/>
  <c r="H43" i="145"/>
  <c r="H21" i="16"/>
  <c r="H20" i="16"/>
  <c r="H17" i="16"/>
  <c r="H16" i="16"/>
  <c r="H13" i="16"/>
  <c r="H39" i="145"/>
  <c r="N27" i="150"/>
  <c r="N27" i="149"/>
  <c r="C25" i="147"/>
  <c r="E34" i="35"/>
  <c r="E48" i="146"/>
  <c r="D13" i="18"/>
  <c r="C34" i="35"/>
  <c r="C33" i="34"/>
  <c r="H13" i="17"/>
  <c r="E25" i="146"/>
  <c r="H19" i="33"/>
  <c r="L27" i="150"/>
  <c r="E34" i="33"/>
  <c r="F13" i="33" s="1"/>
  <c r="I33" i="61"/>
  <c r="J29" i="61" s="1"/>
  <c r="J16" i="61"/>
  <c r="J32" i="61"/>
  <c r="J25" i="61"/>
  <c r="J21" i="61"/>
  <c r="J27" i="154"/>
  <c r="K19" i="154" s="1"/>
  <c r="C25" i="142"/>
  <c r="E35" i="155"/>
  <c r="F35" i="155" s="1"/>
  <c r="H41" i="141"/>
  <c r="D27" i="149"/>
  <c r="F27" i="154"/>
  <c r="G27" i="154" s="1"/>
  <c r="K15" i="78"/>
  <c r="K13" i="78"/>
  <c r="H35" i="145"/>
  <c r="O27" i="149"/>
  <c r="O24" i="149"/>
  <c r="O21" i="149"/>
  <c r="O20" i="149"/>
  <c r="O16" i="149"/>
  <c r="O18" i="149"/>
  <c r="O15" i="149"/>
  <c r="O26" i="149"/>
  <c r="O22" i="149"/>
  <c r="O14" i="149"/>
  <c r="O13" i="150"/>
  <c r="O27" i="150"/>
  <c r="O23" i="150"/>
  <c r="O19" i="150"/>
  <c r="O15" i="150"/>
  <c r="O18" i="150"/>
  <c r="O25" i="150"/>
  <c r="O21" i="150"/>
  <c r="O17" i="150"/>
  <c r="D12" i="147"/>
  <c r="D20" i="147"/>
  <c r="D15" i="147"/>
  <c r="D17" i="147"/>
  <c r="D14" i="147"/>
  <c r="D22" i="147"/>
  <c r="D19" i="147"/>
  <c r="D21" i="147"/>
  <c r="D16" i="147"/>
  <c r="D24" i="147"/>
  <c r="D23" i="147"/>
  <c r="D25" i="147"/>
  <c r="D18" i="147"/>
  <c r="D11" i="147"/>
  <c r="D13" i="147"/>
  <c r="G26" i="6"/>
  <c r="F12" i="35"/>
  <c r="F13" i="35"/>
  <c r="F15" i="35"/>
  <c r="F17" i="35"/>
  <c r="F19" i="35"/>
  <c r="F21" i="35"/>
  <c r="F23" i="35"/>
  <c r="F25" i="35"/>
  <c r="F27" i="35"/>
  <c r="F29" i="35"/>
  <c r="F31" i="35"/>
  <c r="F33" i="35"/>
  <c r="F14" i="35"/>
  <c r="F16" i="35"/>
  <c r="F18" i="35"/>
  <c r="F20" i="35"/>
  <c r="F22" i="35"/>
  <c r="F24" i="35"/>
  <c r="F26" i="35"/>
  <c r="F28" i="35"/>
  <c r="F30" i="35"/>
  <c r="F34" i="35"/>
  <c r="G68" i="114" s="1"/>
  <c r="F68" i="114"/>
  <c r="D68" i="114"/>
  <c r="D31" i="35"/>
  <c r="D29" i="35"/>
  <c r="D27" i="35"/>
  <c r="D25" i="35"/>
  <c r="D23" i="35"/>
  <c r="D21" i="35"/>
  <c r="D19" i="35"/>
  <c r="D17" i="35"/>
  <c r="D15" i="35"/>
  <c r="D13" i="35"/>
  <c r="D12" i="35"/>
  <c r="D33" i="35"/>
  <c r="D34" i="35"/>
  <c r="E68" i="114" s="1"/>
  <c r="I34" i="35"/>
  <c r="D32" i="35"/>
  <c r="D30" i="35"/>
  <c r="D28" i="35"/>
  <c r="D26" i="35"/>
  <c r="D24" i="35"/>
  <c r="D22" i="35"/>
  <c r="D20" i="35"/>
  <c r="D18" i="35"/>
  <c r="D16" i="35"/>
  <c r="D14" i="35"/>
  <c r="F34" i="146"/>
  <c r="F36" i="146"/>
  <c r="F38" i="146"/>
  <c r="F40" i="146"/>
  <c r="F42" i="146"/>
  <c r="F44" i="146"/>
  <c r="F46" i="146"/>
  <c r="F48" i="146"/>
  <c r="F35" i="146"/>
  <c r="F37" i="146"/>
  <c r="F39" i="146"/>
  <c r="F41" i="146"/>
  <c r="F43" i="146"/>
  <c r="F45" i="146"/>
  <c r="F47" i="146"/>
  <c r="F15" i="146"/>
  <c r="F23" i="146"/>
  <c r="F16" i="146"/>
  <c r="F24" i="146"/>
  <c r="F17" i="146"/>
  <c r="F25" i="146"/>
  <c r="F18" i="146"/>
  <c r="F11" i="146"/>
  <c r="F19" i="146"/>
  <c r="F12" i="146"/>
  <c r="F20" i="146"/>
  <c r="F13" i="146"/>
  <c r="F21" i="146"/>
  <c r="F14" i="146"/>
  <c r="F22" i="146"/>
  <c r="D32" i="34"/>
  <c r="D30" i="34"/>
  <c r="D28" i="34"/>
  <c r="D26" i="34"/>
  <c r="D24" i="34"/>
  <c r="D22" i="34"/>
  <c r="D20" i="34"/>
  <c r="D18" i="34"/>
  <c r="D16" i="34"/>
  <c r="D14" i="34"/>
  <c r="D12" i="34"/>
  <c r="D11" i="34"/>
  <c r="D64" i="114"/>
  <c r="D33" i="34"/>
  <c r="E64" i="114" s="1"/>
  <c r="D31" i="34"/>
  <c r="D29" i="34"/>
  <c r="D27" i="34"/>
  <c r="D25" i="34"/>
  <c r="D23" i="34"/>
  <c r="D21" i="34"/>
  <c r="D19" i="34"/>
  <c r="D17" i="34"/>
  <c r="D15" i="34"/>
  <c r="D13" i="34"/>
  <c r="F26" i="33"/>
  <c r="M13" i="150"/>
  <c r="M19" i="150"/>
  <c r="M27" i="150"/>
  <c r="M22" i="150"/>
  <c r="M14" i="150"/>
  <c r="M15" i="150"/>
  <c r="D14" i="33"/>
  <c r="D22" i="33"/>
  <c r="D30" i="33"/>
  <c r="H31" i="33"/>
  <c r="AL13" i="49"/>
  <c r="AL14" i="49"/>
  <c r="D17" i="142"/>
  <c r="D14" i="142"/>
  <c r="D16" i="142"/>
  <c r="I25" i="142"/>
  <c r="D15" i="142"/>
  <c r="D23" i="142"/>
  <c r="D12" i="142"/>
  <c r="D25" i="142"/>
  <c r="D13" i="142"/>
  <c r="D21" i="142"/>
  <c r="D22" i="142"/>
  <c r="D24" i="142"/>
  <c r="D11" i="142"/>
  <c r="D19" i="142"/>
  <c r="D18" i="142"/>
  <c r="D20" i="142"/>
  <c r="H36" i="141"/>
  <c r="H38" i="141"/>
  <c r="E13" i="149"/>
  <c r="E27" i="149"/>
  <c r="E21" i="149"/>
  <c r="E24" i="149"/>
  <c r="E20" i="149"/>
  <c r="E18" i="149"/>
  <c r="E16" i="149"/>
  <c r="E14" i="149"/>
  <c r="E25" i="149"/>
  <c r="E23" i="149"/>
  <c r="E26" i="149"/>
  <c r="E22" i="149"/>
  <c r="E19" i="149"/>
  <c r="E17" i="149"/>
  <c r="E15" i="149"/>
  <c r="E30" i="78"/>
  <c r="S6" i="129"/>
  <c r="U25" i="125"/>
  <c r="E32" i="108"/>
  <c r="I25" i="108"/>
  <c r="V5" i="125"/>
  <c r="V25" i="125" s="1"/>
  <c r="K11" i="78"/>
  <c r="E32" i="78"/>
  <c r="H18" i="103"/>
  <c r="H22" i="103"/>
  <c r="H25" i="103"/>
  <c r="H28" i="103"/>
  <c r="H34" i="103"/>
  <c r="H35" i="103"/>
  <c r="F18" i="103"/>
  <c r="F22" i="103"/>
  <c r="F25" i="103"/>
  <c r="F28" i="103"/>
  <c r="F34" i="103"/>
  <c r="F35" i="103"/>
  <c r="F32" i="54"/>
  <c r="X6" i="129"/>
  <c r="S18" i="129"/>
  <c r="X18" i="129"/>
  <c r="H24" i="131" l="1"/>
  <c r="H20" i="131"/>
  <c r="H16" i="131"/>
  <c r="H14" i="61"/>
  <c r="H13" i="61"/>
  <c r="H19" i="77"/>
  <c r="J15" i="61"/>
  <c r="J18" i="61"/>
  <c r="J24" i="61"/>
  <c r="J27" i="61"/>
  <c r="D45" i="143"/>
  <c r="D37" i="143"/>
  <c r="J12" i="61"/>
  <c r="L34" i="131"/>
  <c r="L30" i="131"/>
  <c r="L26" i="131"/>
  <c r="L22" i="131"/>
  <c r="L18" i="131"/>
  <c r="L14" i="131"/>
  <c r="D14" i="131"/>
  <c r="N13" i="131"/>
  <c r="N33" i="131"/>
  <c r="N29" i="131"/>
  <c r="N25" i="131"/>
  <c r="N21" i="131"/>
  <c r="N17" i="131"/>
  <c r="N17" i="77"/>
  <c r="L34" i="77"/>
  <c r="L32" i="77"/>
  <c r="L30" i="77"/>
  <c r="L28" i="77"/>
  <c r="L26" i="77"/>
  <c r="L25" i="77"/>
  <c r="L20" i="77"/>
  <c r="L13" i="77"/>
  <c r="L19" i="77"/>
  <c r="D35" i="77"/>
  <c r="P33" i="77"/>
  <c r="P29" i="77"/>
  <c r="P35" i="77"/>
  <c r="P24" i="77"/>
  <c r="P22" i="77"/>
  <c r="P14" i="77"/>
  <c r="P21" i="77"/>
  <c r="H32" i="77"/>
  <c r="H28" i="77"/>
  <c r="H35" i="77"/>
  <c r="H24" i="77"/>
  <c r="H22" i="77"/>
  <c r="H18" i="77"/>
  <c r="N33" i="77"/>
  <c r="O13" i="149"/>
  <c r="O25" i="149"/>
  <c r="O23" i="149"/>
  <c r="O19" i="149"/>
  <c r="O17" i="149"/>
  <c r="O26" i="150"/>
  <c r="O24" i="150"/>
  <c r="O16" i="150"/>
  <c r="I48" i="147"/>
  <c r="D35" i="147"/>
  <c r="D46" i="147"/>
  <c r="D38" i="147"/>
  <c r="D34" i="33"/>
  <c r="E60" i="114" s="1"/>
  <c r="D26" i="33"/>
  <c r="D18" i="33"/>
  <c r="L34" i="156"/>
  <c r="M21" i="156" s="1"/>
  <c r="F18" i="33"/>
  <c r="N24" i="77"/>
  <c r="F46" i="145"/>
  <c r="F42" i="145"/>
  <c r="F38" i="145"/>
  <c r="F47" i="145"/>
  <c r="F43" i="145"/>
  <c r="F39" i="145"/>
  <c r="D43" i="145"/>
  <c r="D46" i="145"/>
  <c r="M16" i="156"/>
  <c r="F12" i="33"/>
  <c r="F30" i="33"/>
  <c r="F22" i="33"/>
  <c r="F14" i="33"/>
  <c r="E12" i="78"/>
  <c r="E31" i="78"/>
  <c r="E20" i="78"/>
  <c r="E33" i="78"/>
  <c r="M26" i="150"/>
  <c r="M18" i="150"/>
  <c r="M25" i="150"/>
  <c r="A13" i="149"/>
  <c r="H39" i="141"/>
  <c r="H37" i="141"/>
  <c r="H45" i="145"/>
  <c r="H33" i="28"/>
  <c r="H22" i="28"/>
  <c r="H25" i="28"/>
  <c r="H30" i="28"/>
  <c r="H25" i="147"/>
  <c r="H15" i="155"/>
  <c r="F19" i="155"/>
  <c r="P13" i="155"/>
  <c r="J15" i="49"/>
  <c r="AD50" i="113" s="1"/>
  <c r="H13" i="18"/>
  <c r="H17" i="18"/>
  <c r="H21" i="18"/>
  <c r="H16" i="141"/>
  <c r="H13" i="9"/>
  <c r="H17" i="9"/>
  <c r="H21" i="9"/>
  <c r="H22" i="9"/>
  <c r="H23" i="9"/>
  <c r="H24" i="9"/>
  <c r="H25" i="9"/>
  <c r="H26" i="9"/>
  <c r="H27" i="9"/>
  <c r="H28" i="9"/>
  <c r="H29" i="9"/>
  <c r="H30" i="9"/>
  <c r="H31" i="9"/>
  <c r="H32" i="9"/>
  <c r="H33" i="9"/>
  <c r="H34" i="9"/>
  <c r="J34" i="9"/>
  <c r="H32" i="37"/>
  <c r="H15" i="20"/>
  <c r="H19" i="20"/>
  <c r="H35" i="20"/>
  <c r="J35" i="20"/>
  <c r="F19" i="115"/>
  <c r="N27" i="154"/>
  <c r="O20" i="154" s="1"/>
  <c r="H13" i="14"/>
  <c r="H14" i="14"/>
  <c r="H18" i="14"/>
  <c r="H22" i="14"/>
  <c r="H23" i="14"/>
  <c r="H24" i="14"/>
  <c r="H25" i="14"/>
  <c r="H26" i="14"/>
  <c r="H27" i="14"/>
  <c r="H28" i="14"/>
  <c r="H29" i="14"/>
  <c r="H30" i="14"/>
  <c r="H31" i="14"/>
  <c r="H32" i="14"/>
  <c r="H33" i="14"/>
  <c r="H34" i="14"/>
  <c r="H44" i="143"/>
  <c r="H12" i="32"/>
  <c r="H16" i="32"/>
  <c r="H20" i="32"/>
  <c r="H24" i="32"/>
  <c r="H28" i="32"/>
  <c r="H32" i="32"/>
  <c r="K35" i="155"/>
  <c r="L24" i="155" s="1"/>
  <c r="H20" i="12"/>
  <c r="H25" i="12"/>
  <c r="H29" i="12"/>
  <c r="H33" i="12"/>
  <c r="H19" i="7"/>
  <c r="H18" i="7"/>
  <c r="H29" i="7"/>
  <c r="H15" i="7"/>
  <c r="H14" i="7"/>
  <c r="H27" i="7"/>
  <c r="H24" i="7"/>
  <c r="H13" i="7"/>
  <c r="H33" i="7"/>
  <c r="H22" i="7"/>
  <c r="H34" i="7"/>
  <c r="H31" i="7"/>
  <c r="H11" i="140"/>
  <c r="H23" i="7"/>
  <c r="H20" i="7"/>
  <c r="H32" i="7"/>
  <c r="H17" i="7"/>
  <c r="H12" i="7"/>
  <c r="H28" i="7"/>
  <c r="N13" i="155"/>
  <c r="H26" i="32"/>
  <c r="H18" i="32"/>
  <c r="H15" i="9"/>
  <c r="H31" i="12"/>
  <c r="H23" i="12"/>
  <c r="H20" i="14"/>
  <c r="H14" i="17"/>
  <c r="H12" i="17"/>
  <c r="J35" i="18"/>
  <c r="H35" i="18"/>
  <c r="H15" i="18"/>
  <c r="H17" i="20"/>
  <c r="G17" i="154"/>
  <c r="H31" i="155"/>
  <c r="H11" i="26"/>
  <c r="H14" i="142"/>
  <c r="P27" i="155"/>
  <c r="J48" i="140"/>
  <c r="H34" i="17"/>
  <c r="H23" i="140"/>
  <c r="F30" i="155"/>
  <c r="H20" i="140"/>
  <c r="H11" i="28"/>
  <c r="H29" i="28"/>
  <c r="H21" i="28"/>
  <c r="H13" i="28"/>
  <c r="H26" i="28"/>
  <c r="F14" i="155"/>
  <c r="N33" i="155"/>
  <c r="H20" i="142"/>
  <c r="P20" i="155"/>
  <c r="H34" i="140"/>
  <c r="H26" i="26"/>
  <c r="H36" i="143"/>
  <c r="E15" i="49"/>
  <c r="AJ15" i="49" s="1"/>
  <c r="H19" i="155"/>
  <c r="H27" i="155"/>
  <c r="H14" i="155"/>
  <c r="H22" i="155"/>
  <c r="H30" i="155"/>
  <c r="H35" i="147"/>
  <c r="H37" i="147"/>
  <c r="H45" i="147"/>
  <c r="H38" i="147"/>
  <c r="H46" i="147"/>
  <c r="H14" i="28"/>
  <c r="H18" i="28"/>
  <c r="F22" i="155"/>
  <c r="F27" i="155"/>
  <c r="D15" i="49"/>
  <c r="AI15" i="49" s="1"/>
  <c r="K26" i="154"/>
  <c r="J48" i="147"/>
  <c r="H31" i="28"/>
  <c r="H27" i="28"/>
  <c r="H23" i="28"/>
  <c r="H19" i="28"/>
  <c r="H15" i="28"/>
  <c r="H32" i="28"/>
  <c r="H28" i="28"/>
  <c r="H24" i="28"/>
  <c r="H20" i="28"/>
  <c r="H12" i="28"/>
  <c r="H34" i="147"/>
  <c r="H34" i="155"/>
  <c r="H18" i="155"/>
  <c r="H23" i="155"/>
  <c r="H46" i="143"/>
  <c r="H20" i="9"/>
  <c r="H18" i="9"/>
  <c r="H16" i="9"/>
  <c r="H14" i="9"/>
  <c r="H12" i="9"/>
  <c r="H34" i="12"/>
  <c r="H32" i="12"/>
  <c r="H30" i="12"/>
  <c r="H28" i="12"/>
  <c r="H26" i="12"/>
  <c r="H24" i="12"/>
  <c r="H22" i="12"/>
  <c r="H18" i="12"/>
  <c r="H14" i="12"/>
  <c r="J35" i="14"/>
  <c r="H35" i="14"/>
  <c r="H21" i="14"/>
  <c r="H19" i="14"/>
  <c r="H17" i="14"/>
  <c r="H15" i="14"/>
  <c r="H33" i="17"/>
  <c r="H32" i="17"/>
  <c r="H31" i="17"/>
  <c r="H30" i="17"/>
  <c r="H29" i="17"/>
  <c r="H28" i="17"/>
  <c r="H27" i="17"/>
  <c r="H26" i="17"/>
  <c r="H25" i="17"/>
  <c r="H24" i="17"/>
  <c r="H23" i="17"/>
  <c r="H22" i="17"/>
  <c r="H21" i="17"/>
  <c r="H34" i="18"/>
  <c r="H33" i="18"/>
  <c r="H32" i="18"/>
  <c r="H31" i="18"/>
  <c r="H30" i="18"/>
  <c r="H29" i="18"/>
  <c r="H28" i="18"/>
  <c r="H27" i="18"/>
  <c r="H26" i="18"/>
  <c r="H25" i="18"/>
  <c r="H24" i="18"/>
  <c r="H23" i="18"/>
  <c r="H22" i="18"/>
  <c r="H20" i="18"/>
  <c r="H18" i="18"/>
  <c r="H16" i="18"/>
  <c r="H14" i="18"/>
  <c r="H34" i="20"/>
  <c r="H33" i="20"/>
  <c r="H32" i="20"/>
  <c r="H31" i="20"/>
  <c r="H30" i="20"/>
  <c r="H29" i="20"/>
  <c r="H28" i="20"/>
  <c r="H27" i="20"/>
  <c r="H26" i="20"/>
  <c r="H25" i="20"/>
  <c r="H24" i="20"/>
  <c r="H23" i="20"/>
  <c r="H22" i="20"/>
  <c r="H20" i="20"/>
  <c r="H18" i="20"/>
  <c r="H16" i="20"/>
  <c r="H14" i="20"/>
  <c r="H12" i="24"/>
  <c r="O13" i="154"/>
  <c r="F34" i="155"/>
  <c r="F26" i="155"/>
  <c r="F18" i="155"/>
  <c r="F31" i="155"/>
  <c r="F23" i="155"/>
  <c r="F15" i="155"/>
  <c r="K16" i="154"/>
  <c r="N17" i="155"/>
  <c r="N28" i="155"/>
  <c r="H25" i="142"/>
  <c r="H12" i="142"/>
  <c r="H17" i="142"/>
  <c r="P31" i="155"/>
  <c r="P23" i="155"/>
  <c r="P19" i="155"/>
  <c r="H36" i="140"/>
  <c r="H41" i="140"/>
  <c r="H19" i="26"/>
  <c r="N34" i="155"/>
  <c r="H14" i="24"/>
  <c r="G14" i="154"/>
  <c r="H46" i="141"/>
  <c r="H47" i="141"/>
  <c r="H44" i="141"/>
  <c r="H45" i="141"/>
  <c r="H26" i="33"/>
  <c r="H15" i="33"/>
  <c r="H23" i="34"/>
  <c r="H28" i="34"/>
  <c r="H12" i="34"/>
  <c r="H34" i="35"/>
  <c r="H29" i="35"/>
  <c r="H25" i="35"/>
  <c r="H21" i="35"/>
  <c r="H17" i="35"/>
  <c r="H13" i="35"/>
  <c r="H33" i="35"/>
  <c r="H28" i="35"/>
  <c r="H24" i="35"/>
  <c r="H20" i="35"/>
  <c r="H41" i="145"/>
  <c r="N25" i="155"/>
  <c r="N20" i="155"/>
  <c r="N35" i="155"/>
  <c r="H27" i="24"/>
  <c r="H30" i="24"/>
  <c r="J25" i="142"/>
  <c r="H24" i="142"/>
  <c r="H16" i="142"/>
  <c r="H22" i="142"/>
  <c r="H21" i="142"/>
  <c r="H13" i="142"/>
  <c r="P33" i="155"/>
  <c r="P29" i="155"/>
  <c r="P25" i="155"/>
  <c r="P18" i="155"/>
  <c r="P35" i="155"/>
  <c r="P15" i="155"/>
  <c r="H44" i="140"/>
  <c r="H42" i="140"/>
  <c r="H45" i="140"/>
  <c r="H37" i="140"/>
  <c r="H27" i="26"/>
  <c r="H33" i="26"/>
  <c r="H18" i="26"/>
  <c r="N18" i="155"/>
  <c r="H19" i="17"/>
  <c r="O27" i="154"/>
  <c r="F32" i="155"/>
  <c r="F28" i="155"/>
  <c r="F24" i="155"/>
  <c r="F20" i="155"/>
  <c r="F16" i="155"/>
  <c r="F33" i="155"/>
  <c r="F29" i="155"/>
  <c r="F25" i="155"/>
  <c r="F21" i="155"/>
  <c r="F17" i="155"/>
  <c r="F13" i="155"/>
  <c r="H46" i="145"/>
  <c r="H42" i="145"/>
  <c r="H36" i="145"/>
  <c r="H40" i="145"/>
  <c r="H19" i="140"/>
  <c r="H18" i="142"/>
  <c r="H23" i="142"/>
  <c r="H19" i="142"/>
  <c r="H15" i="142"/>
  <c r="P34" i="155"/>
  <c r="P32" i="155"/>
  <c r="P30" i="155"/>
  <c r="P28" i="155"/>
  <c r="P26" i="155"/>
  <c r="P24" i="155"/>
  <c r="P22" i="155"/>
  <c r="P14" i="155"/>
  <c r="P16" i="155"/>
  <c r="P21" i="155"/>
  <c r="P17" i="155"/>
  <c r="H48" i="140"/>
  <c r="H40" i="140"/>
  <c r="H46" i="140"/>
  <c r="H38" i="140"/>
  <c r="H47" i="140"/>
  <c r="H43" i="140"/>
  <c r="H39" i="140"/>
  <c r="H31" i="26"/>
  <c r="H23" i="26"/>
  <c r="H15" i="26"/>
  <c r="H30" i="26"/>
  <c r="H22" i="26"/>
  <c r="H14" i="26"/>
  <c r="N26" i="155"/>
  <c r="N31" i="155"/>
  <c r="D48" i="147"/>
  <c r="D47" i="147"/>
  <c r="D39" i="147"/>
  <c r="D45" i="147"/>
  <c r="D37" i="147"/>
  <c r="D44" i="147"/>
  <c r="D40" i="147"/>
  <c r="H18" i="147"/>
  <c r="H17" i="147"/>
  <c r="H48" i="147"/>
  <c r="H44" i="147"/>
  <c r="H40" i="147"/>
  <c r="H36" i="147"/>
  <c r="H47" i="147"/>
  <c r="H43" i="147"/>
  <c r="H39" i="147"/>
  <c r="D48" i="145"/>
  <c r="D41" i="145"/>
  <c r="D38" i="145"/>
  <c r="F46" i="143"/>
  <c r="F38" i="143"/>
  <c r="F45" i="143"/>
  <c r="D46" i="143"/>
  <c r="D38" i="143"/>
  <c r="D44" i="143"/>
  <c r="D36" i="143"/>
  <c r="D47" i="143"/>
  <c r="D43" i="143"/>
  <c r="D39" i="143"/>
  <c r="C34" i="31"/>
  <c r="E34" i="31"/>
  <c r="H34" i="156" s="1"/>
  <c r="J11" i="61"/>
  <c r="J30" i="61"/>
  <c r="J31" i="61"/>
  <c r="J14" i="61"/>
  <c r="J28" i="61"/>
  <c r="J17" i="61"/>
  <c r="J19" i="61"/>
  <c r="J26" i="61"/>
  <c r="J13" i="61"/>
  <c r="M13" i="156"/>
  <c r="M27" i="156"/>
  <c r="M14" i="156"/>
  <c r="M12" i="156"/>
  <c r="M33" i="156"/>
  <c r="M15" i="156"/>
  <c r="H34" i="33"/>
  <c r="H18" i="33"/>
  <c r="H23" i="33"/>
  <c r="D60" i="114"/>
  <c r="D32" i="33"/>
  <c r="D28" i="33"/>
  <c r="D24" i="33"/>
  <c r="D20" i="33"/>
  <c r="D16" i="33"/>
  <c r="L34" i="133"/>
  <c r="F60" i="114"/>
  <c r="F32" i="33"/>
  <c r="F28" i="33"/>
  <c r="F24" i="33"/>
  <c r="F20" i="33"/>
  <c r="F16" i="33"/>
  <c r="W24" i="125"/>
  <c r="X24" i="125" s="1"/>
  <c r="W22" i="125"/>
  <c r="X22" i="125" s="1"/>
  <c r="W21" i="125"/>
  <c r="X21" i="125" s="1"/>
  <c r="K31" i="78"/>
  <c r="E28" i="78"/>
  <c r="O23" i="154"/>
  <c r="H22" i="147"/>
  <c r="H14" i="147"/>
  <c r="H21" i="147"/>
  <c r="H13" i="147"/>
  <c r="H33" i="19"/>
  <c r="H32" i="19"/>
  <c r="H31" i="19"/>
  <c r="H30" i="19"/>
  <c r="H29" i="19"/>
  <c r="H28" i="19"/>
  <c r="H27" i="19"/>
  <c r="H26" i="19"/>
  <c r="H25" i="19"/>
  <c r="H24" i="19"/>
  <c r="H23" i="19"/>
  <c r="H22" i="19"/>
  <c r="H21" i="19"/>
  <c r="H17" i="19"/>
  <c r="H13" i="19"/>
  <c r="H17" i="17"/>
  <c r="H20" i="17"/>
  <c r="H18" i="17"/>
  <c r="H16" i="17"/>
  <c r="N23" i="155"/>
  <c r="N15" i="155"/>
  <c r="H37" i="145"/>
  <c r="H38" i="145"/>
  <c r="H34" i="145"/>
  <c r="J48" i="145"/>
  <c r="H44" i="145"/>
  <c r="H48" i="145"/>
  <c r="H47" i="145"/>
  <c r="N21" i="155"/>
  <c r="N29" i="155"/>
  <c r="N16" i="155"/>
  <c r="N24" i="155"/>
  <c r="N32" i="155"/>
  <c r="N30" i="155"/>
  <c r="N22" i="155"/>
  <c r="N14" i="155"/>
  <c r="N27" i="155"/>
  <c r="N19" i="155"/>
  <c r="I15" i="49"/>
  <c r="W18" i="135"/>
  <c r="W24" i="135"/>
  <c r="X24" i="135" s="1"/>
  <c r="F25" i="135"/>
  <c r="V25" i="135"/>
  <c r="W22" i="135"/>
  <c r="H47" i="143"/>
  <c r="H43" i="143"/>
  <c r="H39" i="143"/>
  <c r="H35" i="143"/>
  <c r="F15" i="115"/>
  <c r="I35" i="155"/>
  <c r="H27" i="154"/>
  <c r="H34" i="13"/>
  <c r="K17" i="154"/>
  <c r="K22" i="154"/>
  <c r="K18" i="154"/>
  <c r="E16" i="59"/>
  <c r="E12" i="59"/>
  <c r="E30" i="59"/>
  <c r="E34" i="59"/>
  <c r="E24" i="59"/>
  <c r="E18" i="59"/>
  <c r="E33" i="59"/>
  <c r="E31" i="59"/>
  <c r="E29" i="59"/>
  <c r="E27" i="59"/>
  <c r="E25" i="59"/>
  <c r="E23" i="59"/>
  <c r="E21" i="59"/>
  <c r="E17" i="59"/>
  <c r="E15" i="59"/>
  <c r="E13" i="59"/>
  <c r="E28" i="59"/>
  <c r="E26" i="59"/>
  <c r="E22" i="59"/>
  <c r="E20" i="59"/>
  <c r="E14" i="59"/>
  <c r="G25" i="154"/>
  <c r="G19" i="154"/>
  <c r="H13" i="24"/>
  <c r="H26" i="24"/>
  <c r="H31" i="24"/>
  <c r="W8" i="136"/>
  <c r="X8" i="136" s="1"/>
  <c r="W5" i="136"/>
  <c r="X5" i="136" s="1"/>
  <c r="W19" i="125"/>
  <c r="X19" i="125" s="1"/>
  <c r="W17" i="125"/>
  <c r="X17" i="125" s="1"/>
  <c r="W15" i="125"/>
  <c r="X15" i="125" s="1"/>
  <c r="W13" i="125"/>
  <c r="X13" i="125" s="1"/>
  <c r="W11" i="125"/>
  <c r="X11" i="125" s="1"/>
  <c r="W9" i="125"/>
  <c r="X9" i="125" s="1"/>
  <c r="W7" i="125"/>
  <c r="X7" i="125" s="1"/>
  <c r="W4" i="125"/>
  <c r="S12" i="135"/>
  <c r="S10" i="135"/>
  <c r="S8" i="135"/>
  <c r="G17" i="51"/>
  <c r="O22" i="150"/>
  <c r="O20" i="150"/>
  <c r="O14" i="150"/>
  <c r="T25" i="127"/>
  <c r="N13" i="77"/>
  <c r="N28" i="77"/>
  <c r="M33" i="61"/>
  <c r="N25" i="61" s="1"/>
  <c r="I35" i="131"/>
  <c r="H27" i="149"/>
  <c r="J33" i="61"/>
  <c r="J23" i="61"/>
  <c r="J20" i="61"/>
  <c r="H27" i="150"/>
  <c r="I35" i="77"/>
  <c r="J33" i="77" s="1"/>
  <c r="L35" i="131"/>
  <c r="L31" i="131"/>
  <c r="L27" i="131"/>
  <c r="L23" i="131"/>
  <c r="L19" i="131"/>
  <c r="E34" i="29"/>
  <c r="E48" i="142"/>
  <c r="I35" i="12"/>
  <c r="F34" i="12"/>
  <c r="F33" i="12"/>
  <c r="F32" i="12"/>
  <c r="F31" i="12"/>
  <c r="F30" i="12"/>
  <c r="F29" i="12"/>
  <c r="F28" i="12"/>
  <c r="F27" i="12"/>
  <c r="F26" i="12"/>
  <c r="F25" i="12"/>
  <c r="F24" i="12"/>
  <c r="F23" i="12"/>
  <c r="F22" i="12"/>
  <c r="F21" i="12"/>
  <c r="F18" i="12"/>
  <c r="F17" i="12"/>
  <c r="F14" i="12"/>
  <c r="F13" i="12"/>
  <c r="E48" i="141"/>
  <c r="E34" i="27"/>
  <c r="D27" i="150"/>
  <c r="C34" i="27"/>
  <c r="D35" i="10"/>
  <c r="E30" i="114" s="1"/>
  <c r="E25" i="141"/>
  <c r="E33" i="26"/>
  <c r="D12" i="9"/>
  <c r="C33" i="26"/>
  <c r="D31" i="26" s="1"/>
  <c r="F27" i="149"/>
  <c r="E34" i="25"/>
  <c r="E25" i="140"/>
  <c r="E33" i="24"/>
  <c r="C25" i="140"/>
  <c r="C33" i="24"/>
  <c r="T27" i="128"/>
  <c r="W22" i="128"/>
  <c r="X22" i="128" s="1"/>
  <c r="W20" i="128"/>
  <c r="X20" i="128" s="1"/>
  <c r="W5" i="125"/>
  <c r="X5" i="125" s="1"/>
  <c r="X4" i="125"/>
  <c r="K33" i="78"/>
  <c r="K29" i="78"/>
  <c r="E16" i="78"/>
  <c r="E14" i="78"/>
  <c r="E22" i="78"/>
  <c r="E19" i="78"/>
  <c r="E11" i="78"/>
  <c r="E15" i="78"/>
  <c r="E21" i="78"/>
  <c r="E25" i="78"/>
  <c r="E26" i="78"/>
  <c r="E24" i="78"/>
  <c r="D34" i="131"/>
  <c r="D30" i="131"/>
  <c r="D26" i="131"/>
  <c r="D22" i="131"/>
  <c r="D18" i="131"/>
  <c r="D13" i="131"/>
  <c r="D19" i="77"/>
  <c r="F24" i="54"/>
  <c r="F21" i="54"/>
  <c r="F17" i="54"/>
  <c r="F13" i="54"/>
  <c r="G22" i="53"/>
  <c r="G24" i="53"/>
  <c r="G26" i="53"/>
  <c r="G28" i="53"/>
  <c r="G30" i="53"/>
  <c r="G32" i="53"/>
  <c r="G23" i="53"/>
  <c r="G25" i="53"/>
  <c r="G27" i="53"/>
  <c r="G29" i="53"/>
  <c r="G31" i="53"/>
  <c r="D25" i="138"/>
  <c r="D22" i="138"/>
  <c r="D18" i="138"/>
  <c r="D14" i="138"/>
  <c r="D23" i="138"/>
  <c r="D19" i="138"/>
  <c r="H19" i="51"/>
  <c r="C14" i="51"/>
  <c r="B11" i="51"/>
  <c r="C17" i="51"/>
  <c r="C13" i="51"/>
  <c r="D33" i="131"/>
  <c r="D25" i="131"/>
  <c r="D17" i="131"/>
  <c r="D23" i="131"/>
  <c r="D15" i="131"/>
  <c r="C35" i="155"/>
  <c r="D20" i="155" s="1"/>
  <c r="I33" i="53"/>
  <c r="G33" i="53"/>
  <c r="E21" i="53"/>
  <c r="G20" i="53"/>
  <c r="E19" i="53"/>
  <c r="G18" i="53"/>
  <c r="E17" i="53"/>
  <c r="G16" i="53"/>
  <c r="E15" i="53"/>
  <c r="G14" i="53"/>
  <c r="E13" i="53"/>
  <c r="G12" i="53"/>
  <c r="D32" i="61"/>
  <c r="D28" i="61"/>
  <c r="D26" i="61"/>
  <c r="D24" i="61"/>
  <c r="D22" i="61"/>
  <c r="D20" i="61"/>
  <c r="D19" i="61"/>
  <c r="C15" i="49"/>
  <c r="G19" i="51"/>
  <c r="P34" i="77"/>
  <c r="P32" i="77"/>
  <c r="P30" i="77"/>
  <c r="P28" i="77"/>
  <c r="P26" i="77"/>
  <c r="P20" i="77"/>
  <c r="P16" i="77"/>
  <c r="P11" i="61"/>
  <c r="T25" i="126"/>
  <c r="N34" i="77"/>
  <c r="N18" i="77"/>
  <c r="N16" i="77"/>
  <c r="W20" i="135"/>
  <c r="X20" i="135" s="1"/>
  <c r="W17" i="135"/>
  <c r="X17" i="135" s="1"/>
  <c r="W16" i="135"/>
  <c r="X16" i="135" s="1"/>
  <c r="W14" i="135"/>
  <c r="X14" i="135" s="1"/>
  <c r="W13" i="135"/>
  <c r="W11" i="135"/>
  <c r="W9" i="135"/>
  <c r="F17" i="32"/>
  <c r="F25" i="32"/>
  <c r="F14" i="32"/>
  <c r="F30" i="32"/>
  <c r="F24" i="32"/>
  <c r="J33" i="32"/>
  <c r="D56" i="114"/>
  <c r="D26" i="32"/>
  <c r="D18" i="32"/>
  <c r="D32" i="32"/>
  <c r="D24" i="32"/>
  <c r="D16" i="32"/>
  <c r="D31" i="32"/>
  <c r="D27" i="32"/>
  <c r="D23" i="32"/>
  <c r="D19" i="32"/>
  <c r="D15" i="32"/>
  <c r="F56" i="114"/>
  <c r="F28" i="32"/>
  <c r="F12" i="32"/>
  <c r="F18" i="32"/>
  <c r="F27" i="32"/>
  <c r="F19" i="32"/>
  <c r="F11" i="32"/>
  <c r="H33" i="32"/>
  <c r="H31" i="32"/>
  <c r="H29" i="32"/>
  <c r="H27" i="32"/>
  <c r="H25" i="32"/>
  <c r="H23" i="32"/>
  <c r="H21" i="32"/>
  <c r="H19" i="32"/>
  <c r="H17" i="32"/>
  <c r="H15" i="32"/>
  <c r="H13" i="32"/>
  <c r="L24" i="77"/>
  <c r="L22" i="77"/>
  <c r="L18" i="77"/>
  <c r="L14" i="77"/>
  <c r="H11" i="61"/>
  <c r="H33" i="77"/>
  <c r="H31" i="77"/>
  <c r="H29" i="77"/>
  <c r="H27" i="77"/>
  <c r="H21" i="77"/>
  <c r="H17" i="77"/>
  <c r="H33" i="24"/>
  <c r="H29" i="24"/>
  <c r="H22" i="24"/>
  <c r="J33" i="24"/>
  <c r="H42" i="141"/>
  <c r="H34" i="141"/>
  <c r="H43" i="141"/>
  <c r="H35" i="141"/>
  <c r="H40" i="141"/>
  <c r="H48" i="141"/>
  <c r="D25" i="141"/>
  <c r="D18" i="141"/>
  <c r="D24" i="141"/>
  <c r="D16" i="141"/>
  <c r="D23" i="141"/>
  <c r="D19" i="141"/>
  <c r="D15" i="141"/>
  <c r="H22" i="140"/>
  <c r="M32" i="156"/>
  <c r="M30" i="156"/>
  <c r="M28" i="156"/>
  <c r="M26" i="156"/>
  <c r="M24" i="156"/>
  <c r="M22" i="156"/>
  <c r="M20" i="156"/>
  <c r="M29" i="133"/>
  <c r="M21" i="133"/>
  <c r="F32" i="37"/>
  <c r="F33" i="37"/>
  <c r="H33" i="37"/>
  <c r="D31" i="36"/>
  <c r="D32" i="36"/>
  <c r="H31" i="36"/>
  <c r="H32" i="36"/>
  <c r="F31" i="36"/>
  <c r="F32" i="36"/>
  <c r="M23" i="156"/>
  <c r="M25" i="156"/>
  <c r="M29" i="156"/>
  <c r="H30" i="33"/>
  <c r="H22" i="33"/>
  <c r="H14" i="33"/>
  <c r="H27" i="33"/>
  <c r="M33" i="133"/>
  <c r="J34" i="33"/>
  <c r="F34" i="33"/>
  <c r="G60" i="114" s="1"/>
  <c r="F33" i="33"/>
  <c r="F31" i="33"/>
  <c r="F29" i="33"/>
  <c r="F27" i="33"/>
  <c r="F25" i="33"/>
  <c r="F23" i="33"/>
  <c r="F21" i="33"/>
  <c r="F19" i="33"/>
  <c r="F17" i="33"/>
  <c r="F15" i="33"/>
  <c r="T25" i="125"/>
  <c r="K30" i="133"/>
  <c r="K34" i="133"/>
  <c r="K18" i="133"/>
  <c r="K28" i="133"/>
  <c r="K17" i="133"/>
  <c r="K12" i="133"/>
  <c r="K31" i="133"/>
  <c r="K24" i="133"/>
  <c r="K16" i="133"/>
  <c r="K23" i="133"/>
  <c r="K15" i="133"/>
  <c r="K25" i="133"/>
  <c r="K32" i="133"/>
  <c r="K22" i="133"/>
  <c r="K14" i="133"/>
  <c r="K21" i="133"/>
  <c r="K13" i="133"/>
  <c r="K26" i="133"/>
  <c r="K33" i="133"/>
  <c r="K20" i="133"/>
  <c r="K27" i="133"/>
  <c r="K19" i="133"/>
  <c r="K29" i="133"/>
  <c r="K32" i="78"/>
  <c r="K30" i="78"/>
  <c r="K28" i="78"/>
  <c r="E29" i="78"/>
  <c r="E17" i="78"/>
  <c r="E23" i="78"/>
  <c r="E27" i="78"/>
  <c r="E18" i="78"/>
  <c r="E19" i="59"/>
  <c r="C17" i="57"/>
  <c r="D15" i="138"/>
  <c r="D20" i="77"/>
  <c r="D16" i="77"/>
  <c r="D14" i="54"/>
  <c r="C13" i="150"/>
  <c r="C26" i="150"/>
  <c r="C17" i="150"/>
  <c r="C22" i="150"/>
  <c r="C15" i="150"/>
  <c r="C23" i="150"/>
  <c r="C24" i="150"/>
  <c r="C16" i="150"/>
  <c r="C21" i="150"/>
  <c r="C18" i="150"/>
  <c r="C25" i="150"/>
  <c r="C14" i="150"/>
  <c r="C19" i="150"/>
  <c r="C27" i="150"/>
  <c r="C20" i="150"/>
  <c r="D17" i="138"/>
  <c r="N25" i="135"/>
  <c r="W12" i="135"/>
  <c r="X12" i="135" s="1"/>
  <c r="W10" i="135"/>
  <c r="X10" i="135" s="1"/>
  <c r="W8" i="135"/>
  <c r="X8" i="135" s="1"/>
  <c r="W7" i="135"/>
  <c r="U25" i="136"/>
  <c r="F6" i="134"/>
  <c r="S6" i="135"/>
  <c r="AC50" i="113"/>
  <c r="O6" i="134"/>
  <c r="J6" i="134"/>
  <c r="R25" i="135"/>
  <c r="J25" i="135"/>
  <c r="W6" i="135"/>
  <c r="W5" i="135"/>
  <c r="X5" i="135" s="1"/>
  <c r="W3" i="135"/>
  <c r="W13" i="126"/>
  <c r="X13" i="126" s="1"/>
  <c r="W9" i="126"/>
  <c r="X9" i="126" s="1"/>
  <c r="W7" i="126"/>
  <c r="X7" i="126" s="1"/>
  <c r="S4" i="135"/>
  <c r="P25" i="135"/>
  <c r="L25" i="135"/>
  <c r="H25" i="135"/>
  <c r="W4" i="135"/>
  <c r="X4" i="135" s="1"/>
  <c r="W18" i="127"/>
  <c r="X18" i="127" s="1"/>
  <c r="W7" i="127"/>
  <c r="X7" i="127" s="1"/>
  <c r="W5" i="127"/>
  <c r="X5" i="127" s="1"/>
  <c r="W4" i="127"/>
  <c r="X4" i="127" s="1"/>
  <c r="W17" i="126"/>
  <c r="X17" i="126" s="1"/>
  <c r="W15" i="126"/>
  <c r="X15" i="126" s="1"/>
  <c r="W18" i="136"/>
  <c r="X18" i="136" s="1"/>
  <c r="W17" i="136"/>
  <c r="X17" i="136" s="1"/>
  <c r="W15" i="136"/>
  <c r="X15" i="136" s="1"/>
  <c r="S15" i="134"/>
  <c r="X15" i="134" s="1"/>
  <c r="Q6" i="134"/>
  <c r="P6" i="134"/>
  <c r="V25" i="126"/>
  <c r="W15" i="127"/>
  <c r="X15" i="127" s="1"/>
  <c r="W13" i="127"/>
  <c r="X13" i="127" s="1"/>
  <c r="W12" i="127"/>
  <c r="X12" i="127" s="1"/>
  <c r="D26" i="155"/>
  <c r="N29" i="77"/>
  <c r="N27" i="77"/>
  <c r="N19" i="77"/>
  <c r="D33" i="77"/>
  <c r="D31" i="77"/>
  <c r="D29" i="77"/>
  <c r="D27" i="77"/>
  <c r="D25" i="77"/>
  <c r="D23" i="77"/>
  <c r="D21" i="77"/>
  <c r="D17" i="77"/>
  <c r="J28" i="77"/>
  <c r="J31" i="77"/>
  <c r="J17" i="56"/>
  <c r="E17" i="154"/>
  <c r="E25" i="154"/>
  <c r="E26" i="154"/>
  <c r="E19" i="154"/>
  <c r="E27" i="154"/>
  <c r="E21" i="154"/>
  <c r="E18" i="154"/>
  <c r="E15" i="154"/>
  <c r="E23" i="154"/>
  <c r="E20" i="154"/>
  <c r="H22" i="61"/>
  <c r="F21" i="142"/>
  <c r="G14" i="133"/>
  <c r="G32" i="133"/>
  <c r="G17" i="133"/>
  <c r="G21" i="133"/>
  <c r="G25" i="133"/>
  <c r="G33" i="133"/>
  <c r="G26" i="133"/>
  <c r="G34" i="133"/>
  <c r="G18" i="133"/>
  <c r="G22" i="133"/>
  <c r="G27" i="133"/>
  <c r="G12" i="133"/>
  <c r="G29" i="133"/>
  <c r="G15" i="133"/>
  <c r="G19" i="133"/>
  <c r="G23" i="133"/>
  <c r="G28" i="133"/>
  <c r="G13" i="133"/>
  <c r="G30" i="133"/>
  <c r="G16" i="133"/>
  <c r="G20" i="133"/>
  <c r="G24" i="133"/>
  <c r="G31" i="133"/>
  <c r="H21" i="61"/>
  <c r="H12" i="61"/>
  <c r="P18" i="134"/>
  <c r="J18" i="134"/>
  <c r="U25" i="135"/>
  <c r="S23" i="135"/>
  <c r="Q25" i="135"/>
  <c r="M25" i="135"/>
  <c r="S21" i="135"/>
  <c r="S18" i="135"/>
  <c r="S15" i="135"/>
  <c r="S13" i="135"/>
  <c r="S11" i="135"/>
  <c r="S9" i="135"/>
  <c r="S7" i="135"/>
  <c r="S5" i="135"/>
  <c r="S3" i="135"/>
  <c r="W19" i="127"/>
  <c r="X19" i="127" s="1"/>
  <c r="W17" i="127"/>
  <c r="X17" i="127" s="1"/>
  <c r="W9" i="127"/>
  <c r="X9" i="127" s="1"/>
  <c r="W8" i="127"/>
  <c r="X8" i="127" s="1"/>
  <c r="W3" i="127"/>
  <c r="X3" i="127" s="1"/>
  <c r="W19" i="126"/>
  <c r="X19" i="126" s="1"/>
  <c r="W11" i="126"/>
  <c r="X11" i="126" s="1"/>
  <c r="W24" i="128"/>
  <c r="X24" i="128" s="1"/>
  <c r="S16" i="134"/>
  <c r="X16" i="134" s="1"/>
  <c r="S12" i="134"/>
  <c r="X12" i="134" s="1"/>
  <c r="S7" i="134"/>
  <c r="X7" i="134" s="1"/>
  <c r="U18" i="134"/>
  <c r="S3" i="134"/>
  <c r="U18" i="130"/>
  <c r="S4" i="134"/>
  <c r="C18" i="134"/>
  <c r="F18" i="134"/>
  <c r="Q18" i="134"/>
  <c r="O18" i="134"/>
  <c r="R6" i="134"/>
  <c r="R18" i="134" s="1"/>
  <c r="M6" i="134"/>
  <c r="M18" i="134" s="1"/>
  <c r="I6" i="134"/>
  <c r="E6" i="134"/>
  <c r="E18" i="134" s="1"/>
  <c r="S24" i="135"/>
  <c r="S22" i="135"/>
  <c r="O25" i="135"/>
  <c r="K25" i="135"/>
  <c r="I25" i="135"/>
  <c r="S19" i="135"/>
  <c r="C25" i="135"/>
  <c r="E25" i="135"/>
  <c r="W16" i="136"/>
  <c r="X16" i="136" s="1"/>
  <c r="W21" i="128"/>
  <c r="X21" i="128" s="1"/>
  <c r="X17" i="134"/>
  <c r="S14" i="134"/>
  <c r="X14" i="134" s="1"/>
  <c r="S13" i="134"/>
  <c r="X13" i="134" s="1"/>
  <c r="S11" i="134"/>
  <c r="X11" i="134" s="1"/>
  <c r="S10" i="134"/>
  <c r="X10" i="134" s="1"/>
  <c r="X9" i="134"/>
  <c r="S8" i="134"/>
  <c r="X8" i="134" s="1"/>
  <c r="V18" i="130"/>
  <c r="S5" i="134"/>
  <c r="X5" i="134" s="1"/>
  <c r="W21" i="127"/>
  <c r="X21" i="127" s="1"/>
  <c r="W24" i="126"/>
  <c r="X24" i="126" s="1"/>
  <c r="W20" i="126"/>
  <c r="X20" i="126" s="1"/>
  <c r="W16" i="126"/>
  <c r="X16" i="126" s="1"/>
  <c r="W12" i="126"/>
  <c r="X12" i="126" s="1"/>
  <c r="W8" i="126"/>
  <c r="X8" i="126" s="1"/>
  <c r="W4" i="126"/>
  <c r="X4" i="126" s="1"/>
  <c r="W21" i="136"/>
  <c r="X21" i="136" s="1"/>
  <c r="W20" i="136"/>
  <c r="X20" i="136" s="1"/>
  <c r="W19" i="136"/>
  <c r="X19" i="136" s="1"/>
  <c r="W13" i="136"/>
  <c r="X13" i="136" s="1"/>
  <c r="W12" i="136"/>
  <c r="X12" i="136" s="1"/>
  <c r="W11" i="136"/>
  <c r="X11" i="136" s="1"/>
  <c r="U27" i="128"/>
  <c r="V18" i="129"/>
  <c r="U18" i="129"/>
  <c r="V25" i="127"/>
  <c r="W14" i="127"/>
  <c r="X14" i="127" s="1"/>
  <c r="V27" i="128"/>
  <c r="J48" i="143"/>
  <c r="F44" i="143"/>
  <c r="F40" i="143"/>
  <c r="F36" i="143"/>
  <c r="F47" i="143"/>
  <c r="F43" i="143"/>
  <c r="F39" i="143"/>
  <c r="F35" i="143"/>
  <c r="F44" i="114"/>
  <c r="D44" i="114"/>
  <c r="I34" i="31"/>
  <c r="E32" i="59"/>
  <c r="O21" i="154"/>
  <c r="H11" i="146"/>
  <c r="H19" i="146"/>
  <c r="H25" i="146"/>
  <c r="H23" i="146"/>
  <c r="H21" i="146"/>
  <c r="J25" i="146"/>
  <c r="H18" i="146"/>
  <c r="H24" i="146"/>
  <c r="H22" i="146"/>
  <c r="H20" i="146"/>
  <c r="X18" i="135"/>
  <c r="X15" i="135"/>
  <c r="X13" i="135"/>
  <c r="X11" i="135"/>
  <c r="X9" i="135"/>
  <c r="X7" i="135"/>
  <c r="L34" i="59"/>
  <c r="M16" i="59" s="1"/>
  <c r="X19" i="135"/>
  <c r="H11" i="32"/>
  <c r="J11" i="32"/>
  <c r="H11" i="145"/>
  <c r="H15" i="145"/>
  <c r="H16" i="145"/>
  <c r="H17" i="145"/>
  <c r="H18" i="145"/>
  <c r="H23" i="145"/>
  <c r="H24" i="145"/>
  <c r="H25" i="145"/>
  <c r="H14" i="143"/>
  <c r="H18" i="143"/>
  <c r="H21" i="143"/>
  <c r="H20" i="143"/>
  <c r="H19" i="143"/>
  <c r="H33" i="30"/>
  <c r="H13" i="143"/>
  <c r="H12" i="143"/>
  <c r="H11" i="143"/>
  <c r="H15" i="25"/>
  <c r="H19" i="25"/>
  <c r="J34" i="25"/>
  <c r="H28" i="25"/>
  <c r="H17" i="25"/>
  <c r="H33" i="25"/>
  <c r="H26" i="25"/>
  <c r="H27" i="25"/>
  <c r="H20" i="25"/>
  <c r="H25" i="25"/>
  <c r="H18" i="25"/>
  <c r="H34" i="25"/>
  <c r="G13" i="154"/>
  <c r="H33" i="155"/>
  <c r="H29" i="155"/>
  <c r="H25" i="155"/>
  <c r="H21" i="155"/>
  <c r="H17" i="155"/>
  <c r="H13" i="155"/>
  <c r="E25" i="147"/>
  <c r="D12" i="19"/>
  <c r="W24" i="127"/>
  <c r="X24" i="127" s="1"/>
  <c r="W10" i="127"/>
  <c r="X10" i="127" s="1"/>
  <c r="W6" i="127"/>
  <c r="X6" i="127" s="1"/>
  <c r="M30" i="133"/>
  <c r="M16" i="133"/>
  <c r="M19" i="133"/>
  <c r="M27" i="133"/>
  <c r="M13" i="133"/>
  <c r="M17" i="133"/>
  <c r="M26" i="133"/>
  <c r="M12" i="133"/>
  <c r="M15" i="133"/>
  <c r="M25" i="133"/>
  <c r="I34" i="33"/>
  <c r="D33" i="33"/>
  <c r="D31" i="33"/>
  <c r="D29" i="33"/>
  <c r="D27" i="33"/>
  <c r="D25" i="33"/>
  <c r="D23" i="33"/>
  <c r="D21" i="33"/>
  <c r="D19" i="33"/>
  <c r="D17" i="33"/>
  <c r="D15" i="33"/>
  <c r="D13" i="33"/>
  <c r="M23" i="150"/>
  <c r="M16" i="150"/>
  <c r="M20" i="150"/>
  <c r="M24" i="150"/>
  <c r="M17" i="150"/>
  <c r="M21" i="150"/>
  <c r="N21" i="77"/>
  <c r="N25" i="77"/>
  <c r="N31" i="77"/>
  <c r="N23" i="77"/>
  <c r="N32" i="77"/>
  <c r="N30" i="77"/>
  <c r="N26" i="77"/>
  <c r="N15" i="77"/>
  <c r="N22" i="77"/>
  <c r="N14" i="77"/>
  <c r="N20" i="77"/>
  <c r="D36" i="145"/>
  <c r="D44" i="145"/>
  <c r="D39" i="145"/>
  <c r="D47" i="145"/>
  <c r="D45" i="145"/>
  <c r="D37" i="145"/>
  <c r="D42" i="145"/>
  <c r="D34" i="145"/>
  <c r="W22" i="126"/>
  <c r="X22" i="126" s="1"/>
  <c r="W18" i="126"/>
  <c r="X18" i="126" s="1"/>
  <c r="W14" i="126"/>
  <c r="X14" i="126" s="1"/>
  <c r="W10" i="126"/>
  <c r="X10" i="126" s="1"/>
  <c r="W6" i="126"/>
  <c r="X6" i="126" s="1"/>
  <c r="W5" i="126"/>
  <c r="X5" i="126" s="1"/>
  <c r="W3" i="126"/>
  <c r="X3" i="126" s="1"/>
  <c r="J22" i="61"/>
  <c r="F12" i="11"/>
  <c r="E35" i="77"/>
  <c r="I35" i="10"/>
  <c r="D34" i="10"/>
  <c r="D33" i="10"/>
  <c r="D32" i="10"/>
  <c r="D31" i="10"/>
  <c r="D30" i="10"/>
  <c r="D29" i="10"/>
  <c r="D28" i="10"/>
  <c r="D27" i="10"/>
  <c r="D26" i="10"/>
  <c r="D25" i="10"/>
  <c r="D24" i="10"/>
  <c r="D23" i="10"/>
  <c r="D22" i="10"/>
  <c r="D20" i="10"/>
  <c r="D18" i="10"/>
  <c r="D16" i="10"/>
  <c r="D14" i="10"/>
  <c r="F33" i="61"/>
  <c r="F30" i="61"/>
  <c r="F29" i="61"/>
  <c r="F26" i="61"/>
  <c r="F18" i="61"/>
  <c r="F13" i="61"/>
  <c r="C48" i="141"/>
  <c r="D27" i="26"/>
  <c r="D19" i="26"/>
  <c r="D11" i="26"/>
  <c r="D28" i="26"/>
  <c r="D20" i="26"/>
  <c r="F27" i="150"/>
  <c r="D13" i="8"/>
  <c r="D15" i="8"/>
  <c r="D17" i="8"/>
  <c r="D19" i="8"/>
  <c r="D21" i="8"/>
  <c r="D23" i="8"/>
  <c r="D25" i="8"/>
  <c r="D27" i="8"/>
  <c r="D29" i="8"/>
  <c r="D31" i="8"/>
  <c r="D33" i="8"/>
  <c r="D14" i="8"/>
  <c r="D16" i="8"/>
  <c r="D18" i="8"/>
  <c r="D20" i="8"/>
  <c r="D22" i="8"/>
  <c r="D24" i="8"/>
  <c r="D26" i="8"/>
  <c r="D28" i="8"/>
  <c r="D30" i="8"/>
  <c r="D32" i="8"/>
  <c r="D34" i="8"/>
  <c r="W23" i="128"/>
  <c r="X23" i="128" s="1"/>
  <c r="W5" i="128"/>
  <c r="X5" i="128" s="1"/>
  <c r="W23" i="125"/>
  <c r="X23" i="125" s="1"/>
  <c r="W25" i="125"/>
  <c r="X25" i="125" s="1"/>
  <c r="L33" i="78"/>
  <c r="M30" i="78" s="1"/>
  <c r="I11" i="78"/>
  <c r="I13" i="78"/>
  <c r="I21" i="78"/>
  <c r="I29" i="78"/>
  <c r="I14" i="78"/>
  <c r="I18" i="78"/>
  <c r="I22" i="78"/>
  <c r="I26" i="78"/>
  <c r="I30" i="78"/>
  <c r="I17" i="78"/>
  <c r="I25" i="78"/>
  <c r="I33" i="78"/>
  <c r="I16" i="78"/>
  <c r="I20" i="78"/>
  <c r="I24" i="78"/>
  <c r="I28" i="78"/>
  <c r="I32" i="78"/>
  <c r="K22" i="78"/>
  <c r="F33" i="78"/>
  <c r="G22" i="78" s="1"/>
  <c r="E13" i="57"/>
  <c r="B33" i="78"/>
  <c r="C13" i="78" s="1"/>
  <c r="F12" i="115"/>
  <c r="G12" i="51"/>
  <c r="G18" i="51"/>
  <c r="H16" i="138"/>
  <c r="I18" i="134"/>
  <c r="X3" i="135"/>
  <c r="S25" i="135"/>
  <c r="X22" i="135"/>
  <c r="S6" i="134"/>
  <c r="X6" i="134" s="1"/>
  <c r="X3" i="134"/>
  <c r="X4" i="134"/>
  <c r="W23" i="135"/>
  <c r="X23" i="135" s="1"/>
  <c r="W21" i="135"/>
  <c r="X21" i="135" s="1"/>
  <c r="G25" i="135"/>
  <c r="W22" i="127"/>
  <c r="X22" i="127" s="1"/>
  <c r="W24" i="136"/>
  <c r="W23" i="136"/>
  <c r="W7" i="136"/>
  <c r="X7" i="136" s="1"/>
  <c r="W4" i="136"/>
  <c r="W19" i="128"/>
  <c r="D6" i="134"/>
  <c r="D18" i="134" s="1"/>
  <c r="U25" i="127"/>
  <c r="W25" i="127" s="1"/>
  <c r="X25" i="127" s="1"/>
  <c r="W20" i="127"/>
  <c r="X20" i="127" s="1"/>
  <c r="U25" i="126"/>
  <c r="V25" i="136"/>
  <c r="W6" i="125"/>
  <c r="X6" i="125" s="1"/>
  <c r="H29" i="37"/>
  <c r="H20" i="37"/>
  <c r="H13" i="37"/>
  <c r="H22" i="37"/>
  <c r="H15" i="37"/>
  <c r="H21" i="37"/>
  <c r="H31" i="37"/>
  <c r="H24" i="37"/>
  <c r="H17" i="37"/>
  <c r="H26" i="37"/>
  <c r="H19" i="37"/>
  <c r="O22" i="154"/>
  <c r="O17" i="154"/>
  <c r="N34" i="156"/>
  <c r="O33" i="156" s="1"/>
  <c r="F14" i="37"/>
  <c r="F16" i="37"/>
  <c r="F18" i="37"/>
  <c r="F20" i="37"/>
  <c r="F22" i="37"/>
  <c r="F24" i="37"/>
  <c r="F26" i="37"/>
  <c r="F28" i="37"/>
  <c r="F30" i="37"/>
  <c r="F34" i="37"/>
  <c r="G76" i="114" s="1"/>
  <c r="F76" i="114"/>
  <c r="F12" i="37"/>
  <c r="F13" i="37"/>
  <c r="F15" i="37"/>
  <c r="F17" i="37"/>
  <c r="F19" i="37"/>
  <c r="F21" i="37"/>
  <c r="F23" i="37"/>
  <c r="F25" i="37"/>
  <c r="F27" i="37"/>
  <c r="F29" i="37"/>
  <c r="F31" i="37"/>
  <c r="N34" i="133"/>
  <c r="D14" i="37"/>
  <c r="D16" i="37"/>
  <c r="D18" i="37"/>
  <c r="D20" i="37"/>
  <c r="D22" i="37"/>
  <c r="D24" i="37"/>
  <c r="D26" i="37"/>
  <c r="D28" i="37"/>
  <c r="D30" i="37"/>
  <c r="D32" i="37"/>
  <c r="D34" i="37"/>
  <c r="E76" i="114" s="1"/>
  <c r="I34" i="37"/>
  <c r="D76" i="114"/>
  <c r="D13" i="37"/>
  <c r="D15" i="37"/>
  <c r="D17" i="37"/>
  <c r="D19" i="37"/>
  <c r="D21" i="37"/>
  <c r="D23" i="37"/>
  <c r="D25" i="37"/>
  <c r="D27" i="37"/>
  <c r="D29" i="37"/>
  <c r="D31" i="37"/>
  <c r="D33" i="37"/>
  <c r="D12" i="37"/>
  <c r="H11" i="36"/>
  <c r="H14" i="36"/>
  <c r="H18" i="36"/>
  <c r="H22" i="36"/>
  <c r="H26" i="36"/>
  <c r="H30" i="36"/>
  <c r="H15" i="36"/>
  <c r="H19" i="36"/>
  <c r="H23" i="36"/>
  <c r="H27" i="36"/>
  <c r="H33" i="36"/>
  <c r="H12" i="36"/>
  <c r="H16" i="36"/>
  <c r="H20" i="36"/>
  <c r="H24" i="36"/>
  <c r="H28" i="36"/>
  <c r="H13" i="36"/>
  <c r="H17" i="36"/>
  <c r="H21" i="36"/>
  <c r="H25" i="36"/>
  <c r="H29" i="36"/>
  <c r="H24" i="147"/>
  <c r="H20" i="147"/>
  <c r="H16" i="147"/>
  <c r="H12" i="147"/>
  <c r="H23" i="147"/>
  <c r="H19" i="147"/>
  <c r="H15" i="147"/>
  <c r="J34" i="19"/>
  <c r="H34" i="19"/>
  <c r="H20" i="19"/>
  <c r="H18" i="19"/>
  <c r="H16" i="19"/>
  <c r="H14" i="19"/>
  <c r="H12" i="19"/>
  <c r="F33" i="36"/>
  <c r="G72" i="114" s="1"/>
  <c r="F72" i="114"/>
  <c r="F12" i="36"/>
  <c r="F14" i="36"/>
  <c r="F16" i="36"/>
  <c r="F18" i="36"/>
  <c r="F20" i="36"/>
  <c r="F22" i="36"/>
  <c r="F24" i="36"/>
  <c r="F26" i="36"/>
  <c r="F28" i="36"/>
  <c r="F30" i="36"/>
  <c r="F11" i="36"/>
  <c r="J33" i="36"/>
  <c r="F13" i="36"/>
  <c r="F15" i="36"/>
  <c r="F17" i="36"/>
  <c r="F19" i="36"/>
  <c r="F21" i="36"/>
  <c r="F23" i="36"/>
  <c r="F25" i="36"/>
  <c r="F27" i="36"/>
  <c r="F29" i="36"/>
  <c r="F12" i="19"/>
  <c r="D12" i="36"/>
  <c r="D14" i="36"/>
  <c r="D16" i="36"/>
  <c r="D18" i="36"/>
  <c r="D20" i="36"/>
  <c r="D22" i="36"/>
  <c r="D24" i="36"/>
  <c r="D26" i="36"/>
  <c r="D28" i="36"/>
  <c r="D30" i="36"/>
  <c r="D11" i="36"/>
  <c r="D13" i="36"/>
  <c r="D15" i="36"/>
  <c r="D17" i="36"/>
  <c r="D19" i="36"/>
  <c r="D21" i="36"/>
  <c r="D23" i="36"/>
  <c r="D25" i="36"/>
  <c r="D27" i="36"/>
  <c r="D29" i="36"/>
  <c r="D33" i="36"/>
  <c r="E72" i="114" s="1"/>
  <c r="D72" i="114"/>
  <c r="I33" i="36"/>
  <c r="H37" i="146"/>
  <c r="H41" i="146"/>
  <c r="H45" i="146"/>
  <c r="H34" i="146"/>
  <c r="H38" i="146"/>
  <c r="H42" i="146"/>
  <c r="H46" i="146"/>
  <c r="J48" i="146"/>
  <c r="H35" i="146"/>
  <c r="H39" i="146"/>
  <c r="H43" i="146"/>
  <c r="H47" i="146"/>
  <c r="H36" i="146"/>
  <c r="H40" i="146"/>
  <c r="H44" i="146"/>
  <c r="H48" i="146"/>
  <c r="D37" i="146"/>
  <c r="D41" i="146"/>
  <c r="D45" i="146"/>
  <c r="D34" i="146"/>
  <c r="D38" i="146"/>
  <c r="D42" i="146"/>
  <c r="D46" i="146"/>
  <c r="D35" i="146"/>
  <c r="D39" i="146"/>
  <c r="D43" i="146"/>
  <c r="D47" i="146"/>
  <c r="D36" i="146"/>
  <c r="D40" i="146"/>
  <c r="D44" i="146"/>
  <c r="D48" i="146"/>
  <c r="I48" i="146"/>
  <c r="H33" i="34"/>
  <c r="H25" i="34"/>
  <c r="H17" i="34"/>
  <c r="H30" i="34"/>
  <c r="H22" i="34"/>
  <c r="H14" i="34"/>
  <c r="H13" i="146"/>
  <c r="H12" i="146"/>
  <c r="H15" i="146"/>
  <c r="H14" i="146"/>
  <c r="H17" i="146"/>
  <c r="H16" i="146"/>
  <c r="F12" i="34"/>
  <c r="F16" i="34"/>
  <c r="F20" i="34"/>
  <c r="F24" i="34"/>
  <c r="F28" i="34"/>
  <c r="F32" i="34"/>
  <c r="F13" i="34"/>
  <c r="F17" i="34"/>
  <c r="F21" i="34"/>
  <c r="F25" i="34"/>
  <c r="F29" i="34"/>
  <c r="F33" i="34"/>
  <c r="G64" i="114" s="1"/>
  <c r="I33" i="34"/>
  <c r="F11" i="34"/>
  <c r="F14" i="34"/>
  <c r="F18" i="34"/>
  <c r="F22" i="34"/>
  <c r="F26" i="34"/>
  <c r="F30" i="34"/>
  <c r="F64" i="114"/>
  <c r="F15" i="34"/>
  <c r="F19" i="34"/>
  <c r="F23" i="34"/>
  <c r="F27" i="34"/>
  <c r="F31" i="34"/>
  <c r="J33" i="34"/>
  <c r="D14" i="146"/>
  <c r="D13" i="146"/>
  <c r="D12" i="146"/>
  <c r="D11" i="146"/>
  <c r="D18" i="146"/>
  <c r="D25" i="146"/>
  <c r="D24" i="146"/>
  <c r="D23" i="146"/>
  <c r="D22" i="146"/>
  <c r="D21" i="146"/>
  <c r="D20" i="146"/>
  <c r="D19" i="146"/>
  <c r="D17" i="146"/>
  <c r="D16" i="146"/>
  <c r="D15" i="146"/>
  <c r="I25" i="146"/>
  <c r="M15" i="154"/>
  <c r="M23" i="154"/>
  <c r="M18" i="154"/>
  <c r="M22" i="154"/>
  <c r="M25" i="154"/>
  <c r="M17" i="154"/>
  <c r="M13" i="154"/>
  <c r="M19" i="154"/>
  <c r="M16" i="154"/>
  <c r="M27" i="154"/>
  <c r="M20" i="154"/>
  <c r="M21" i="154"/>
  <c r="M20" i="59"/>
  <c r="H32" i="33"/>
  <c r="H28" i="33"/>
  <c r="H24" i="33"/>
  <c r="H20" i="33"/>
  <c r="H16" i="33"/>
  <c r="H33" i="33"/>
  <c r="H29" i="33"/>
  <c r="H25" i="33"/>
  <c r="H21" i="33"/>
  <c r="H17" i="33"/>
  <c r="H13" i="33"/>
  <c r="T25" i="135"/>
  <c r="W25" i="135" s="1"/>
  <c r="X25" i="135" s="1"/>
  <c r="M33" i="59"/>
  <c r="M26" i="154"/>
  <c r="M24" i="154"/>
  <c r="M14" i="154"/>
  <c r="M24" i="149"/>
  <c r="M23" i="149"/>
  <c r="M25" i="149"/>
  <c r="M21" i="149"/>
  <c r="M17" i="149"/>
  <c r="M15" i="149"/>
  <c r="M19" i="149"/>
  <c r="M13" i="149"/>
  <c r="M26" i="149"/>
  <c r="M22" i="149"/>
  <c r="M20" i="149"/>
  <c r="M16" i="149"/>
  <c r="M14" i="149"/>
  <c r="M18" i="149"/>
  <c r="M27" i="149"/>
  <c r="H22" i="145"/>
  <c r="H14" i="145"/>
  <c r="H21" i="145"/>
  <c r="H13" i="145"/>
  <c r="H20" i="145"/>
  <c r="H12" i="145"/>
  <c r="H19" i="145"/>
  <c r="F12" i="145"/>
  <c r="F16" i="145"/>
  <c r="F20" i="145"/>
  <c r="F24" i="145"/>
  <c r="F13" i="145"/>
  <c r="F17" i="145"/>
  <c r="F21" i="145"/>
  <c r="F25" i="145"/>
  <c r="F14" i="145"/>
  <c r="F18" i="145"/>
  <c r="F22" i="145"/>
  <c r="F11" i="145"/>
  <c r="F15" i="145"/>
  <c r="F19" i="145"/>
  <c r="F23" i="145"/>
  <c r="J25" i="145"/>
  <c r="D20" i="145"/>
  <c r="D25" i="145"/>
  <c r="D18" i="145"/>
  <c r="D15" i="145"/>
  <c r="D13" i="145"/>
  <c r="D22" i="145"/>
  <c r="D19" i="145"/>
  <c r="D24" i="145"/>
  <c r="D12" i="145"/>
  <c r="D17" i="145"/>
  <c r="D14" i="145"/>
  <c r="D23" i="145"/>
  <c r="D16" i="145"/>
  <c r="D21" i="145"/>
  <c r="I25" i="145"/>
  <c r="D11" i="145"/>
  <c r="F52" i="114"/>
  <c r="G52" i="114"/>
  <c r="D52" i="114"/>
  <c r="E52" i="114"/>
  <c r="F48" i="114"/>
  <c r="G48" i="114"/>
  <c r="D48" i="114"/>
  <c r="E48" i="114"/>
  <c r="H29" i="30"/>
  <c r="H30" i="30"/>
  <c r="H23" i="143"/>
  <c r="H15" i="143"/>
  <c r="H24" i="143"/>
  <c r="H16" i="143"/>
  <c r="H25" i="143"/>
  <c r="H17" i="143"/>
  <c r="H22" i="143"/>
  <c r="F18" i="143"/>
  <c r="F21" i="143"/>
  <c r="F20" i="143"/>
  <c r="F19" i="143"/>
  <c r="E33" i="30"/>
  <c r="F22" i="143"/>
  <c r="F25" i="143"/>
  <c r="F24" i="143"/>
  <c r="F23" i="143"/>
  <c r="F13" i="143"/>
  <c r="F12" i="143"/>
  <c r="F11" i="143"/>
  <c r="J25" i="143"/>
  <c r="F14" i="143"/>
  <c r="F17" i="143"/>
  <c r="F16" i="143"/>
  <c r="F15" i="143"/>
  <c r="C33" i="30"/>
  <c r="D19" i="143"/>
  <c r="D20" i="143"/>
  <c r="D21" i="143"/>
  <c r="D22" i="143"/>
  <c r="D23" i="143"/>
  <c r="D24" i="143"/>
  <c r="D25" i="143"/>
  <c r="I25" i="143"/>
  <c r="D11" i="143"/>
  <c r="D12" i="143"/>
  <c r="D13" i="143"/>
  <c r="D14" i="143"/>
  <c r="D15" i="143"/>
  <c r="D16" i="143"/>
  <c r="D17" i="143"/>
  <c r="D18" i="143"/>
  <c r="K25" i="154"/>
  <c r="K20" i="154"/>
  <c r="K27" i="154"/>
  <c r="K14" i="154"/>
  <c r="K24" i="154"/>
  <c r="L18" i="155"/>
  <c r="K13" i="154"/>
  <c r="K23" i="154"/>
  <c r="K21" i="154"/>
  <c r="K15" i="154"/>
  <c r="F17" i="115"/>
  <c r="J35" i="12"/>
  <c r="H35" i="12"/>
  <c r="H21" i="12"/>
  <c r="H19" i="12"/>
  <c r="H17" i="12"/>
  <c r="H15" i="12"/>
  <c r="H13" i="12"/>
  <c r="K20" i="149"/>
  <c r="K25" i="149"/>
  <c r="K18" i="149"/>
  <c r="K14" i="149"/>
  <c r="K21" i="149"/>
  <c r="K24" i="149"/>
  <c r="K17" i="149"/>
  <c r="K15" i="149"/>
  <c r="K27" i="149"/>
  <c r="K23" i="149"/>
  <c r="K19" i="149"/>
  <c r="K13" i="149"/>
  <c r="K26" i="149"/>
  <c r="K22" i="149"/>
  <c r="K16" i="149"/>
  <c r="K25" i="150"/>
  <c r="K17" i="150"/>
  <c r="K18" i="150"/>
  <c r="K16" i="150"/>
  <c r="K23" i="150"/>
  <c r="K15" i="150"/>
  <c r="K14" i="150"/>
  <c r="K13" i="150"/>
  <c r="K21" i="150"/>
  <c r="K26" i="150"/>
  <c r="K22" i="150"/>
  <c r="K27" i="150"/>
  <c r="K19" i="150"/>
  <c r="K24" i="150"/>
  <c r="K20" i="150"/>
  <c r="F13" i="28"/>
  <c r="F21" i="28"/>
  <c r="F29" i="28"/>
  <c r="F14" i="28"/>
  <c r="F22" i="28"/>
  <c r="F30" i="28"/>
  <c r="F11" i="28"/>
  <c r="F19" i="28"/>
  <c r="F27" i="28"/>
  <c r="F12" i="28"/>
  <c r="F20" i="28"/>
  <c r="F28" i="28"/>
  <c r="F17" i="28"/>
  <c r="F25" i="28"/>
  <c r="F33" i="28"/>
  <c r="G32" i="114" s="1"/>
  <c r="F32" i="114"/>
  <c r="F18" i="28"/>
  <c r="F26" i="28"/>
  <c r="J33" i="28"/>
  <c r="F15" i="28"/>
  <c r="F23" i="28"/>
  <c r="F31" i="28"/>
  <c r="F16" i="28"/>
  <c r="F24" i="28"/>
  <c r="F32" i="28"/>
  <c r="D12" i="28"/>
  <c r="D28" i="28"/>
  <c r="D17" i="28"/>
  <c r="D33" i="28"/>
  <c r="E32" i="114" s="1"/>
  <c r="D19" i="28"/>
  <c r="D30" i="28"/>
  <c r="D16" i="28"/>
  <c r="D32" i="28"/>
  <c r="D21" i="28"/>
  <c r="D31" i="28"/>
  <c r="D15" i="28"/>
  <c r="D26" i="28"/>
  <c r="D14" i="28"/>
  <c r="D20" i="28"/>
  <c r="D32" i="114"/>
  <c r="D25" i="28"/>
  <c r="D27" i="28"/>
  <c r="D11" i="28"/>
  <c r="D22" i="28"/>
  <c r="D24" i="28"/>
  <c r="D13" i="28"/>
  <c r="D29" i="28"/>
  <c r="D23" i="28"/>
  <c r="I33" i="28"/>
  <c r="D18" i="28"/>
  <c r="E24" i="154"/>
  <c r="E22" i="154"/>
  <c r="E16" i="154"/>
  <c r="E14" i="154"/>
  <c r="E13" i="154"/>
  <c r="F38" i="141"/>
  <c r="F47" i="141"/>
  <c r="F40" i="141"/>
  <c r="F37" i="141"/>
  <c r="F34" i="141"/>
  <c r="F39" i="141"/>
  <c r="F36" i="141"/>
  <c r="F43" i="141"/>
  <c r="J48" i="141"/>
  <c r="F46" i="141"/>
  <c r="F48" i="141"/>
  <c r="F35" i="141"/>
  <c r="F42" i="141"/>
  <c r="F41" i="141"/>
  <c r="F44" i="141"/>
  <c r="F45" i="141"/>
  <c r="E21" i="150"/>
  <c r="E13" i="150"/>
  <c r="E22" i="150"/>
  <c r="E14" i="150"/>
  <c r="E19" i="150"/>
  <c r="E27" i="150"/>
  <c r="E20" i="150"/>
  <c r="E25" i="150"/>
  <c r="E17" i="150"/>
  <c r="E26" i="150"/>
  <c r="E18" i="150"/>
  <c r="E23" i="150"/>
  <c r="E15" i="150"/>
  <c r="E24" i="150"/>
  <c r="E16" i="150"/>
  <c r="H20" i="141"/>
  <c r="H22" i="141"/>
  <c r="H12" i="141"/>
  <c r="H14" i="141"/>
  <c r="H19" i="141"/>
  <c r="H18" i="141"/>
  <c r="H17" i="141"/>
  <c r="H29" i="26"/>
  <c r="H25" i="26"/>
  <c r="H21" i="26"/>
  <c r="H17" i="26"/>
  <c r="H13" i="26"/>
  <c r="H32" i="26"/>
  <c r="H28" i="26"/>
  <c r="H24" i="26"/>
  <c r="H20" i="26"/>
  <c r="H16" i="26"/>
  <c r="F13" i="141"/>
  <c r="F20" i="141"/>
  <c r="F11" i="141"/>
  <c r="F16" i="141"/>
  <c r="F17" i="141"/>
  <c r="F14" i="141"/>
  <c r="F15" i="141"/>
  <c r="F24" i="141"/>
  <c r="J25" i="141"/>
  <c r="F21" i="141"/>
  <c r="F22" i="141"/>
  <c r="F19" i="141"/>
  <c r="F18" i="141"/>
  <c r="F12" i="141"/>
  <c r="F25" i="141"/>
  <c r="F23" i="141"/>
  <c r="I25" i="141"/>
  <c r="G26" i="154"/>
  <c r="G24" i="154"/>
  <c r="G18" i="154"/>
  <c r="G16" i="154"/>
  <c r="G22" i="154"/>
  <c r="G23" i="154"/>
  <c r="G15" i="154"/>
  <c r="G20" i="154"/>
  <c r="G21" i="154"/>
  <c r="F34" i="59"/>
  <c r="H30" i="25"/>
  <c r="H22" i="25"/>
  <c r="H14" i="25"/>
  <c r="H29" i="25"/>
  <c r="H21" i="25"/>
  <c r="H13" i="25"/>
  <c r="H32" i="25"/>
  <c r="H24" i="25"/>
  <c r="H16" i="25"/>
  <c r="H31" i="25"/>
  <c r="H23" i="25"/>
  <c r="H35" i="155"/>
  <c r="H32" i="155"/>
  <c r="H28" i="155"/>
  <c r="H24" i="155"/>
  <c r="H20" i="155"/>
  <c r="H16" i="155"/>
  <c r="G23" i="149"/>
  <c r="G26" i="149"/>
  <c r="G16" i="149"/>
  <c r="G14" i="149"/>
  <c r="G21" i="149"/>
  <c r="G24" i="149"/>
  <c r="G19" i="149"/>
  <c r="G13" i="149"/>
  <c r="G25" i="149"/>
  <c r="G27" i="149"/>
  <c r="G17" i="149"/>
  <c r="G18" i="149"/>
  <c r="G22" i="149"/>
  <c r="G20" i="149"/>
  <c r="G15" i="149"/>
  <c r="G23" i="150"/>
  <c r="G15" i="150"/>
  <c r="G13" i="150"/>
  <c r="G20" i="150"/>
  <c r="G21" i="150"/>
  <c r="G24" i="150"/>
  <c r="G22" i="150"/>
  <c r="H12" i="140"/>
  <c r="H18" i="24"/>
  <c r="H28" i="24"/>
  <c r="H16" i="24"/>
  <c r="H24" i="140"/>
  <c r="H23" i="24"/>
  <c r="H24" i="24"/>
  <c r="H20" i="24"/>
  <c r="H21" i="24"/>
  <c r="H32" i="24"/>
  <c r="H16" i="140"/>
  <c r="H14" i="140"/>
  <c r="H25" i="24"/>
  <c r="H15" i="24"/>
  <c r="H19" i="24"/>
  <c r="H21" i="140"/>
  <c r="H18" i="140"/>
  <c r="F25" i="140"/>
  <c r="F15" i="140"/>
  <c r="F23" i="140"/>
  <c r="F12" i="140"/>
  <c r="F22" i="140"/>
  <c r="F17" i="140"/>
  <c r="F24" i="140"/>
  <c r="F18" i="140"/>
  <c r="F11" i="140"/>
  <c r="F19" i="140"/>
  <c r="F20" i="140"/>
  <c r="F14" i="140"/>
  <c r="F13" i="140"/>
  <c r="F21" i="140"/>
  <c r="F16" i="140"/>
  <c r="J25" i="140"/>
  <c r="D21" i="140"/>
  <c r="D14" i="140"/>
  <c r="D22" i="140"/>
  <c r="D15" i="140"/>
  <c r="I25" i="140"/>
  <c r="D16" i="140"/>
  <c r="D24" i="140"/>
  <c r="D11" i="140"/>
  <c r="D13" i="140"/>
  <c r="D25" i="140"/>
  <c r="D18" i="140"/>
  <c r="D23" i="140"/>
  <c r="D17" i="140"/>
  <c r="D12" i="140"/>
  <c r="D20" i="140"/>
  <c r="D19" i="140"/>
  <c r="O22" i="78"/>
  <c r="O18" i="78"/>
  <c r="O20" i="78"/>
  <c r="O17" i="78"/>
  <c r="O15" i="78"/>
  <c r="O33" i="78"/>
  <c r="O31" i="78"/>
  <c r="O24" i="78"/>
  <c r="O27" i="78"/>
  <c r="O29" i="78"/>
  <c r="O13" i="78"/>
  <c r="O12" i="78"/>
  <c r="O25" i="78"/>
  <c r="O21" i="78"/>
  <c r="O14" i="78"/>
  <c r="O19" i="78"/>
  <c r="O16" i="78"/>
  <c r="O32" i="78"/>
  <c r="O23" i="78"/>
  <c r="O11" i="78"/>
  <c r="O26" i="78"/>
  <c r="O28" i="78"/>
  <c r="O30" i="78"/>
  <c r="X4" i="136"/>
  <c r="X19" i="128"/>
  <c r="W27" i="128"/>
  <c r="X27" i="128" s="1"/>
  <c r="M22" i="78"/>
  <c r="M33" i="78"/>
  <c r="M12" i="78"/>
  <c r="M13" i="78"/>
  <c r="M25" i="78"/>
  <c r="M28" i="78"/>
  <c r="M20" i="78"/>
  <c r="M29" i="78"/>
  <c r="M17" i="78"/>
  <c r="M11" i="78"/>
  <c r="M31" i="78"/>
  <c r="I12" i="78"/>
  <c r="I31" i="78"/>
  <c r="I27" i="78"/>
  <c r="I23" i="78"/>
  <c r="I19" i="78"/>
  <c r="I15" i="78"/>
  <c r="K27" i="78"/>
  <c r="J12" i="25"/>
  <c r="G14" i="78"/>
  <c r="G30" i="78"/>
  <c r="G23" i="78"/>
  <c r="G16" i="78"/>
  <c r="G32" i="78"/>
  <c r="G25" i="78"/>
  <c r="G18" i="78"/>
  <c r="G11" i="78"/>
  <c r="G27" i="78"/>
  <c r="G20" i="78"/>
  <c r="G13" i="78"/>
  <c r="G29" i="78"/>
  <c r="C21" i="154"/>
  <c r="C24" i="154"/>
  <c r="C23" i="154"/>
  <c r="C26" i="154"/>
  <c r="C25" i="154"/>
  <c r="C27" i="154"/>
  <c r="C14" i="154"/>
  <c r="C13" i="154"/>
  <c r="C15" i="154"/>
  <c r="C18" i="154"/>
  <c r="C20" i="154"/>
  <c r="C22" i="154"/>
  <c r="C16" i="154"/>
  <c r="C17" i="154"/>
  <c r="C19" i="154"/>
  <c r="I16" i="101"/>
  <c r="G13" i="51"/>
  <c r="H24" i="138"/>
  <c r="H11" i="138"/>
  <c r="G14" i="51"/>
  <c r="G15" i="51"/>
  <c r="C25" i="78"/>
  <c r="C18" i="78"/>
  <c r="C11" i="78"/>
  <c r="C27" i="78"/>
  <c r="C20" i="78"/>
  <c r="C15" i="156"/>
  <c r="C19" i="156"/>
  <c r="C14" i="156"/>
  <c r="C21" i="156"/>
  <c r="C25" i="156"/>
  <c r="C29" i="156"/>
  <c r="C33" i="156"/>
  <c r="C26" i="156"/>
  <c r="C18" i="156"/>
  <c r="C28" i="156"/>
  <c r="C32" i="156"/>
  <c r="C13" i="156"/>
  <c r="C17" i="156"/>
  <c r="C12" i="156"/>
  <c r="C16" i="156"/>
  <c r="C23" i="156"/>
  <c r="C27" i="156"/>
  <c r="C31" i="156"/>
  <c r="C30" i="156"/>
  <c r="C22" i="156"/>
  <c r="C34" i="156"/>
  <c r="C20" i="156"/>
  <c r="C24" i="156"/>
  <c r="C12" i="133"/>
  <c r="C16" i="133"/>
  <c r="C18" i="133"/>
  <c r="C20" i="133"/>
  <c r="C22" i="133"/>
  <c r="C24" i="133"/>
  <c r="C26" i="133"/>
  <c r="C28" i="133"/>
  <c r="C30" i="133"/>
  <c r="C32" i="133"/>
  <c r="C34" i="133"/>
  <c r="C13" i="133"/>
  <c r="C14" i="133"/>
  <c r="C17" i="133"/>
  <c r="C19" i="133"/>
  <c r="C21" i="133"/>
  <c r="C23" i="133"/>
  <c r="C25" i="133"/>
  <c r="C27" i="133"/>
  <c r="C29" i="133"/>
  <c r="C31" i="133"/>
  <c r="C33" i="133"/>
  <c r="C15" i="133"/>
  <c r="D26" i="54"/>
  <c r="M31" i="156" l="1"/>
  <c r="L34" i="155"/>
  <c r="Y50" i="113"/>
  <c r="D14" i="155"/>
  <c r="J26" i="77"/>
  <c r="J35" i="77"/>
  <c r="J13" i="77"/>
  <c r="M17" i="156"/>
  <c r="M19" i="156"/>
  <c r="M34" i="156"/>
  <c r="M18" i="156"/>
  <c r="D16" i="26"/>
  <c r="D24" i="26"/>
  <c r="D32" i="26"/>
  <c r="D15" i="26"/>
  <c r="D23" i="26"/>
  <c r="O15" i="154"/>
  <c r="O19" i="154"/>
  <c r="O24" i="154"/>
  <c r="O26" i="154"/>
  <c r="O18" i="154"/>
  <c r="O25" i="154"/>
  <c r="O16" i="154"/>
  <c r="O14" i="154"/>
  <c r="H11" i="34"/>
  <c r="H16" i="34"/>
  <c r="H32" i="34"/>
  <c r="H27" i="34"/>
  <c r="H24" i="34"/>
  <c r="H19" i="34"/>
  <c r="L20" i="155"/>
  <c r="L14" i="155"/>
  <c r="L30" i="155"/>
  <c r="L35" i="155"/>
  <c r="L22" i="155"/>
  <c r="L19" i="155"/>
  <c r="L28" i="155"/>
  <c r="H15" i="49"/>
  <c r="L15" i="155"/>
  <c r="L23" i="155"/>
  <c r="L27" i="155"/>
  <c r="L31" i="155"/>
  <c r="H42" i="143"/>
  <c r="H34" i="143"/>
  <c r="D16" i="155"/>
  <c r="G11" i="110"/>
  <c r="H24" i="141"/>
  <c r="H25" i="141"/>
  <c r="H11" i="141"/>
  <c r="H15" i="141"/>
  <c r="H13" i="141"/>
  <c r="H23" i="141"/>
  <c r="H21" i="141"/>
  <c r="L26" i="155"/>
  <c r="L32" i="155"/>
  <c r="L16" i="155"/>
  <c r="M23" i="59"/>
  <c r="M22" i="59"/>
  <c r="M18" i="59"/>
  <c r="H18" i="34"/>
  <c r="H26" i="34"/>
  <c r="H13" i="34"/>
  <c r="H21" i="34"/>
  <c r="H29" i="34"/>
  <c r="J34" i="37"/>
  <c r="H12" i="37"/>
  <c r="H18" i="37"/>
  <c r="H34" i="37"/>
  <c r="H16" i="37"/>
  <c r="H27" i="37"/>
  <c r="H23" i="37"/>
  <c r="H30" i="37"/>
  <c r="H14" i="37"/>
  <c r="H28" i="37"/>
  <c r="N34" i="59"/>
  <c r="O30" i="59" s="1"/>
  <c r="H25" i="37"/>
  <c r="Z50" i="113"/>
  <c r="AN15" i="49"/>
  <c r="AO15" i="49"/>
  <c r="H37" i="143"/>
  <c r="H41" i="143"/>
  <c r="H45" i="143"/>
  <c r="H20" i="34"/>
  <c r="H15" i="34"/>
  <c r="H31" i="34"/>
  <c r="H38" i="143"/>
  <c r="H48" i="143"/>
  <c r="H40" i="143"/>
  <c r="H17" i="140"/>
  <c r="H15" i="140"/>
  <c r="H13" i="140"/>
  <c r="H25" i="140"/>
  <c r="L13" i="155"/>
  <c r="L17" i="155"/>
  <c r="L25" i="155"/>
  <c r="L29" i="155"/>
  <c r="L33" i="155"/>
  <c r="H41" i="147"/>
  <c r="H42" i="147"/>
  <c r="H16" i="35"/>
  <c r="H18" i="35"/>
  <c r="H26" i="35"/>
  <c r="H12" i="35"/>
  <c r="H19" i="35"/>
  <c r="H27" i="35"/>
  <c r="H22" i="35"/>
  <c r="H15" i="35"/>
  <c r="H31" i="35"/>
  <c r="H14" i="35"/>
  <c r="H30" i="35"/>
  <c r="H23" i="35"/>
  <c r="J34" i="35"/>
  <c r="L21" i="155"/>
  <c r="J22" i="77"/>
  <c r="J34" i="77"/>
  <c r="J29" i="77"/>
  <c r="J24" i="77"/>
  <c r="J17" i="77"/>
  <c r="H22" i="30"/>
  <c r="H12" i="30"/>
  <c r="F12" i="31"/>
  <c r="F27" i="31"/>
  <c r="F33" i="31"/>
  <c r="F29" i="31"/>
  <c r="F25" i="31"/>
  <c r="F21" i="31"/>
  <c r="F17" i="31"/>
  <c r="F13" i="31"/>
  <c r="F30" i="31"/>
  <c r="F26" i="31"/>
  <c r="F22" i="31"/>
  <c r="F18" i="31"/>
  <c r="F14" i="31"/>
  <c r="F34" i="31"/>
  <c r="G44" i="114" s="1"/>
  <c r="F31" i="31"/>
  <c r="F23" i="31"/>
  <c r="F19" i="31"/>
  <c r="F15" i="31"/>
  <c r="F32" i="31"/>
  <c r="F28" i="31"/>
  <c r="F24" i="31"/>
  <c r="F20" i="31"/>
  <c r="F16" i="31"/>
  <c r="D12" i="31"/>
  <c r="D19" i="31"/>
  <c r="D27" i="31"/>
  <c r="D15" i="31"/>
  <c r="D23" i="31"/>
  <c r="D31" i="31"/>
  <c r="D33" i="31"/>
  <c r="D25" i="31"/>
  <c r="D17" i="31"/>
  <c r="D34" i="31"/>
  <c r="E44" i="114" s="1"/>
  <c r="D30" i="31"/>
  <c r="D26" i="31"/>
  <c r="D22" i="31"/>
  <c r="D18" i="31"/>
  <c r="D14" i="31"/>
  <c r="D29" i="31"/>
  <c r="D21" i="31"/>
  <c r="D13" i="31"/>
  <c r="D32" i="31"/>
  <c r="D28" i="31"/>
  <c r="D24" i="31"/>
  <c r="D20" i="31"/>
  <c r="D16" i="31"/>
  <c r="H34" i="133"/>
  <c r="H18" i="30"/>
  <c r="H26" i="30"/>
  <c r="H14" i="30"/>
  <c r="H21" i="30"/>
  <c r="M18" i="133"/>
  <c r="M23" i="133"/>
  <c r="M34" i="133"/>
  <c r="M28" i="133"/>
  <c r="M24" i="133"/>
  <c r="M32" i="133"/>
  <c r="M20" i="133"/>
  <c r="M22" i="133"/>
  <c r="M31" i="133"/>
  <c r="M14" i="133"/>
  <c r="H17" i="30"/>
  <c r="H25" i="30"/>
  <c r="O24" i="59"/>
  <c r="M13" i="59"/>
  <c r="M29" i="59"/>
  <c r="M24" i="59"/>
  <c r="M14" i="59"/>
  <c r="M34" i="59"/>
  <c r="M26" i="59"/>
  <c r="F15" i="49"/>
  <c r="J13" i="155"/>
  <c r="J17" i="155"/>
  <c r="J21" i="155"/>
  <c r="J25" i="155"/>
  <c r="J29" i="155"/>
  <c r="J33" i="155"/>
  <c r="J16" i="155"/>
  <c r="J20" i="155"/>
  <c r="J24" i="155"/>
  <c r="J28" i="155"/>
  <c r="J32" i="155"/>
  <c r="J35" i="155"/>
  <c r="J15" i="155"/>
  <c r="J19" i="155"/>
  <c r="J23" i="155"/>
  <c r="J27" i="155"/>
  <c r="J31" i="155"/>
  <c r="J14" i="155"/>
  <c r="J18" i="155"/>
  <c r="J22" i="155"/>
  <c r="J26" i="155"/>
  <c r="J30" i="155"/>
  <c r="J34" i="155"/>
  <c r="D23" i="155"/>
  <c r="D32" i="155"/>
  <c r="G12" i="110"/>
  <c r="D21" i="155"/>
  <c r="H14" i="138"/>
  <c r="H21" i="138"/>
  <c r="D22" i="155"/>
  <c r="G15" i="110"/>
  <c r="D34" i="155"/>
  <c r="W25" i="126"/>
  <c r="X25" i="126" s="1"/>
  <c r="X6" i="135"/>
  <c r="N23" i="61"/>
  <c r="N12" i="61"/>
  <c r="N15" i="61"/>
  <c r="N19" i="61"/>
  <c r="N26" i="61"/>
  <c r="N29" i="61"/>
  <c r="N33" i="61"/>
  <c r="N16" i="61"/>
  <c r="N20" i="61"/>
  <c r="N24" i="61"/>
  <c r="N31" i="61"/>
  <c r="N11" i="61"/>
  <c r="N14" i="61"/>
  <c r="N17" i="61"/>
  <c r="N22" i="61"/>
  <c r="N27" i="61"/>
  <c r="N32" i="61"/>
  <c r="N13" i="61"/>
  <c r="N18" i="61"/>
  <c r="N21" i="61"/>
  <c r="N28" i="61"/>
  <c r="N30" i="61"/>
  <c r="I33" i="31"/>
  <c r="J16" i="131"/>
  <c r="J20" i="131"/>
  <c r="J24" i="131"/>
  <c r="J28" i="131"/>
  <c r="J32" i="131"/>
  <c r="J13" i="131"/>
  <c r="J17" i="131"/>
  <c r="J21" i="131"/>
  <c r="J25" i="131"/>
  <c r="J29" i="131"/>
  <c r="J33" i="131"/>
  <c r="J14" i="131"/>
  <c r="J18" i="131"/>
  <c r="J22" i="131"/>
  <c r="J26" i="131"/>
  <c r="J30" i="131"/>
  <c r="J34" i="131"/>
  <c r="J15" i="131"/>
  <c r="J19" i="131"/>
  <c r="J23" i="131"/>
  <c r="J27" i="131"/>
  <c r="J31" i="131"/>
  <c r="J35" i="131"/>
  <c r="J15" i="77"/>
  <c r="J23" i="77"/>
  <c r="J16" i="77"/>
  <c r="J19" i="77"/>
  <c r="J27" i="77"/>
  <c r="J14" i="77"/>
  <c r="J20" i="77"/>
  <c r="J30" i="77"/>
  <c r="J21" i="77"/>
  <c r="J18" i="77"/>
  <c r="J32" i="77"/>
  <c r="J25" i="77"/>
  <c r="J34" i="156"/>
  <c r="F14" i="29"/>
  <c r="F18" i="29"/>
  <c r="F22" i="29"/>
  <c r="F26" i="29"/>
  <c r="F30" i="29"/>
  <c r="F13" i="29"/>
  <c r="F21" i="29"/>
  <c r="F29" i="29"/>
  <c r="F15" i="29"/>
  <c r="F23" i="29"/>
  <c r="F31" i="29"/>
  <c r="F36" i="114"/>
  <c r="I34" i="29"/>
  <c r="F12" i="29"/>
  <c r="F16" i="29"/>
  <c r="F20" i="29"/>
  <c r="F24" i="29"/>
  <c r="F28" i="29"/>
  <c r="F32" i="29"/>
  <c r="F17" i="29"/>
  <c r="F25" i="29"/>
  <c r="F33" i="29"/>
  <c r="F19" i="29"/>
  <c r="F27" i="29"/>
  <c r="F34" i="29"/>
  <c r="G36" i="114" s="1"/>
  <c r="F37" i="142"/>
  <c r="F41" i="142"/>
  <c r="F45" i="142"/>
  <c r="F34" i="142"/>
  <c r="F42" i="142"/>
  <c r="F36" i="142"/>
  <c r="F44" i="142"/>
  <c r="I48" i="142"/>
  <c r="F35" i="142"/>
  <c r="F39" i="142"/>
  <c r="F43" i="142"/>
  <c r="F47" i="142"/>
  <c r="F38" i="142"/>
  <c r="F46" i="142"/>
  <c r="F40" i="142"/>
  <c r="F48" i="142"/>
  <c r="F12" i="27"/>
  <c r="F16" i="27"/>
  <c r="F20" i="27"/>
  <c r="F24" i="27"/>
  <c r="F28" i="27"/>
  <c r="F32" i="27"/>
  <c r="F28" i="114"/>
  <c r="F15" i="27"/>
  <c r="F19" i="27"/>
  <c r="F23" i="27"/>
  <c r="F27" i="27"/>
  <c r="F31" i="27"/>
  <c r="J34" i="27"/>
  <c r="D34" i="156"/>
  <c r="F14" i="27"/>
  <c r="F18" i="27"/>
  <c r="F22" i="27"/>
  <c r="F26" i="27"/>
  <c r="F30" i="27"/>
  <c r="F34" i="27"/>
  <c r="F13" i="27"/>
  <c r="F17" i="27"/>
  <c r="F21" i="27"/>
  <c r="F25" i="27"/>
  <c r="F29" i="27"/>
  <c r="F33" i="27"/>
  <c r="F33" i="26"/>
  <c r="G24" i="114" s="1"/>
  <c r="F13" i="26"/>
  <c r="F17" i="26"/>
  <c r="F21" i="26"/>
  <c r="F25" i="26"/>
  <c r="F29" i="26"/>
  <c r="F24" i="114"/>
  <c r="F14" i="26"/>
  <c r="F18" i="26"/>
  <c r="F22" i="26"/>
  <c r="F26" i="26"/>
  <c r="F30" i="26"/>
  <c r="J33" i="26"/>
  <c r="F11" i="26"/>
  <c r="F15" i="26"/>
  <c r="F19" i="26"/>
  <c r="F23" i="26"/>
  <c r="F27" i="26"/>
  <c r="F31" i="26"/>
  <c r="F12" i="26"/>
  <c r="F16" i="26"/>
  <c r="F20" i="26"/>
  <c r="F24" i="26"/>
  <c r="F28" i="26"/>
  <c r="F32" i="26"/>
  <c r="D14" i="26"/>
  <c r="D22" i="26"/>
  <c r="D30" i="26"/>
  <c r="D13" i="26"/>
  <c r="D21" i="26"/>
  <c r="D29" i="26"/>
  <c r="I33" i="26"/>
  <c r="D12" i="26"/>
  <c r="D18" i="26"/>
  <c r="D26" i="26"/>
  <c r="D24" i="114"/>
  <c r="D17" i="26"/>
  <c r="D25" i="26"/>
  <c r="D33" i="26"/>
  <c r="E24" i="114" s="1"/>
  <c r="F34" i="156"/>
  <c r="F15" i="25"/>
  <c r="F19" i="25"/>
  <c r="F23" i="25"/>
  <c r="F27" i="25"/>
  <c r="F31" i="25"/>
  <c r="F20" i="114"/>
  <c r="F14" i="25"/>
  <c r="F18" i="25"/>
  <c r="F22" i="25"/>
  <c r="F26" i="25"/>
  <c r="F30" i="25"/>
  <c r="F34" i="25"/>
  <c r="G20" i="114" s="1"/>
  <c r="F13" i="25"/>
  <c r="F17" i="25"/>
  <c r="F21" i="25"/>
  <c r="F25" i="25"/>
  <c r="F29" i="25"/>
  <c r="F33" i="25"/>
  <c r="F12" i="25"/>
  <c r="F16" i="25"/>
  <c r="F20" i="25"/>
  <c r="F24" i="25"/>
  <c r="F28" i="25"/>
  <c r="F32" i="25"/>
  <c r="I34" i="25"/>
  <c r="F13" i="24"/>
  <c r="F15" i="24"/>
  <c r="F17" i="24"/>
  <c r="F19" i="24"/>
  <c r="F21" i="24"/>
  <c r="F23" i="24"/>
  <c r="F25" i="24"/>
  <c r="F27" i="24"/>
  <c r="F29" i="24"/>
  <c r="F31" i="24"/>
  <c r="F33" i="24"/>
  <c r="G16" i="114" s="1"/>
  <c r="F11" i="24"/>
  <c r="F12" i="24"/>
  <c r="F14" i="24"/>
  <c r="F16" i="24"/>
  <c r="F18" i="24"/>
  <c r="F20" i="24"/>
  <c r="F22" i="24"/>
  <c r="F24" i="24"/>
  <c r="F26" i="24"/>
  <c r="F28" i="24"/>
  <c r="F30" i="24"/>
  <c r="F32" i="24"/>
  <c r="F16" i="114"/>
  <c r="D11" i="24"/>
  <c r="D32" i="24"/>
  <c r="D28" i="24"/>
  <c r="D24" i="24"/>
  <c r="D20" i="24"/>
  <c r="D16" i="24"/>
  <c r="D12" i="24"/>
  <c r="D29" i="24"/>
  <c r="D25" i="24"/>
  <c r="D21" i="24"/>
  <c r="D17" i="24"/>
  <c r="D13" i="24"/>
  <c r="D33" i="24"/>
  <c r="E16" i="114" s="1"/>
  <c r="D30" i="24"/>
  <c r="D26" i="24"/>
  <c r="D22" i="24"/>
  <c r="D18" i="24"/>
  <c r="D14" i="24"/>
  <c r="D31" i="24"/>
  <c r="D27" i="24"/>
  <c r="D23" i="24"/>
  <c r="D19" i="24"/>
  <c r="D15" i="24"/>
  <c r="D16" i="114"/>
  <c r="I33" i="24"/>
  <c r="M16" i="78"/>
  <c r="M27" i="78"/>
  <c r="M19" i="78"/>
  <c r="M14" i="78"/>
  <c r="M24" i="78"/>
  <c r="M32" i="78"/>
  <c r="M21" i="78"/>
  <c r="M15" i="78"/>
  <c r="M23" i="78"/>
  <c r="M18" i="78"/>
  <c r="M26" i="78"/>
  <c r="G21" i="78"/>
  <c r="G28" i="78"/>
  <c r="G12" i="78"/>
  <c r="G19" i="78"/>
  <c r="G26" i="78"/>
  <c r="G33" i="78"/>
  <c r="G17" i="78"/>
  <c r="G24" i="78"/>
  <c r="G31" i="78"/>
  <c r="G15" i="78"/>
  <c r="J33" i="54"/>
  <c r="H15" i="54"/>
  <c r="E11" i="57"/>
  <c r="E15" i="57"/>
  <c r="E17" i="57"/>
  <c r="E16" i="57"/>
  <c r="E18" i="57"/>
  <c r="D27" i="155"/>
  <c r="D15" i="155"/>
  <c r="D25" i="155"/>
  <c r="D17" i="155"/>
  <c r="D35" i="155"/>
  <c r="D33" i="155"/>
  <c r="D13" i="155"/>
  <c r="C11" i="51"/>
  <c r="H11" i="51"/>
  <c r="D19" i="155"/>
  <c r="D29" i="155"/>
  <c r="D28" i="155"/>
  <c r="D31" i="155"/>
  <c r="D18" i="155"/>
  <c r="G14" i="110"/>
  <c r="I15" i="110"/>
  <c r="G13" i="110"/>
  <c r="E14" i="57"/>
  <c r="D24" i="155"/>
  <c r="D30" i="155"/>
  <c r="H18" i="57"/>
  <c r="E14" i="51"/>
  <c r="D11" i="51"/>
  <c r="E11" i="51" s="1"/>
  <c r="E15" i="51"/>
  <c r="E19" i="51"/>
  <c r="I19" i="51"/>
  <c r="E12" i="51"/>
  <c r="E18" i="51"/>
  <c r="E13" i="51"/>
  <c r="E17" i="51"/>
  <c r="H33" i="54"/>
  <c r="H19" i="138"/>
  <c r="H22" i="138"/>
  <c r="H23" i="54"/>
  <c r="M15" i="59"/>
  <c r="M27" i="59"/>
  <c r="M31" i="59"/>
  <c r="M21" i="59"/>
  <c r="M25" i="59"/>
  <c r="M32" i="59"/>
  <c r="M30" i="59"/>
  <c r="M17" i="59"/>
  <c r="M28" i="59"/>
  <c r="M19" i="59"/>
  <c r="H19" i="54"/>
  <c r="H27" i="54"/>
  <c r="C28" i="78"/>
  <c r="C12" i="78"/>
  <c r="C19" i="78"/>
  <c r="C26" i="78"/>
  <c r="C33" i="78"/>
  <c r="C17" i="78"/>
  <c r="H13" i="54"/>
  <c r="H17" i="54"/>
  <c r="H21" i="54"/>
  <c r="H25" i="54"/>
  <c r="H29" i="54"/>
  <c r="C32" i="78"/>
  <c r="C24" i="78"/>
  <c r="C16" i="78"/>
  <c r="C31" i="78"/>
  <c r="C23" i="78"/>
  <c r="C15" i="78"/>
  <c r="C30" i="78"/>
  <c r="C22" i="78"/>
  <c r="C14" i="78"/>
  <c r="C29" i="78"/>
  <c r="C21" i="78"/>
  <c r="H31" i="54"/>
  <c r="F23" i="77"/>
  <c r="F17" i="77"/>
  <c r="F31" i="77"/>
  <c r="J11" i="24"/>
  <c r="G27" i="150"/>
  <c r="O12" i="59"/>
  <c r="O20" i="59"/>
  <c r="J12" i="33"/>
  <c r="H12" i="33"/>
  <c r="L12" i="59"/>
  <c r="M12" i="59" s="1"/>
  <c r="T3" i="136"/>
  <c r="H13" i="30"/>
  <c r="H16" i="30"/>
  <c r="H24" i="30"/>
  <c r="H32" i="30"/>
  <c r="H15" i="30"/>
  <c r="H23" i="30"/>
  <c r="H31" i="30"/>
  <c r="H20" i="30"/>
  <c r="H28" i="30"/>
  <c r="H11" i="30"/>
  <c r="H19" i="30"/>
  <c r="H27" i="30"/>
  <c r="J12" i="29"/>
  <c r="J12" i="59"/>
  <c r="H12" i="25"/>
  <c r="F12" i="59"/>
  <c r="H11" i="24"/>
  <c r="F16" i="147"/>
  <c r="F24" i="147"/>
  <c r="F11" i="147"/>
  <c r="F25" i="147"/>
  <c r="F18" i="147"/>
  <c r="F13" i="147"/>
  <c r="F15" i="147"/>
  <c r="J25" i="147"/>
  <c r="I25" i="147"/>
  <c r="F12" i="147"/>
  <c r="F20" i="147"/>
  <c r="F17" i="147"/>
  <c r="F19" i="147"/>
  <c r="F14" i="147"/>
  <c r="F22" i="147"/>
  <c r="F21" i="147"/>
  <c r="F23" i="147"/>
  <c r="D34" i="141"/>
  <c r="D48" i="141"/>
  <c r="D40" i="141"/>
  <c r="D35" i="141"/>
  <c r="D37" i="141"/>
  <c r="D41" i="141"/>
  <c r="D39" i="141"/>
  <c r="D42" i="141"/>
  <c r="D36" i="141"/>
  <c r="D43" i="141"/>
  <c r="D46" i="141"/>
  <c r="D44" i="141"/>
  <c r="D45" i="141"/>
  <c r="D47" i="141"/>
  <c r="D38" i="141"/>
  <c r="I48" i="141"/>
  <c r="D28" i="114"/>
  <c r="I34" i="27"/>
  <c r="D34" i="133"/>
  <c r="D12" i="27"/>
  <c r="D13" i="27"/>
  <c r="D14" i="27"/>
  <c r="D15" i="27"/>
  <c r="D16" i="27"/>
  <c r="D17" i="27"/>
  <c r="D18" i="27"/>
  <c r="D19" i="27"/>
  <c r="D20" i="27"/>
  <c r="D21" i="27"/>
  <c r="D22" i="27"/>
  <c r="D23" i="27"/>
  <c r="D24" i="27"/>
  <c r="D25" i="27"/>
  <c r="D26" i="27"/>
  <c r="D27" i="27"/>
  <c r="D28" i="27"/>
  <c r="D29" i="27"/>
  <c r="D30" i="27"/>
  <c r="D31" i="27"/>
  <c r="D32" i="27"/>
  <c r="D33" i="27"/>
  <c r="D34" i="27"/>
  <c r="F14" i="77"/>
  <c r="F16" i="77"/>
  <c r="F35" i="77"/>
  <c r="F34" i="77"/>
  <c r="F30" i="77"/>
  <c r="F26" i="77"/>
  <c r="F22" i="77"/>
  <c r="F20" i="77"/>
  <c r="F21" i="77"/>
  <c r="F33" i="77"/>
  <c r="F28" i="77"/>
  <c r="F18" i="77"/>
  <c r="F15" i="77"/>
  <c r="F13" i="77"/>
  <c r="F25" i="77"/>
  <c r="F29" i="77"/>
  <c r="F32" i="77"/>
  <c r="F24" i="77"/>
  <c r="F19" i="77"/>
  <c r="F27" i="77"/>
  <c r="G18" i="150"/>
  <c r="G16" i="150"/>
  <c r="G17" i="150"/>
  <c r="G25" i="150"/>
  <c r="G26" i="150"/>
  <c r="G14" i="150"/>
  <c r="G19" i="150"/>
  <c r="H13" i="138"/>
  <c r="J25" i="138"/>
  <c r="H15" i="138"/>
  <c r="H18" i="138"/>
  <c r="H20" i="138"/>
  <c r="H17" i="138"/>
  <c r="H23" i="138"/>
  <c r="H25" i="138"/>
  <c r="H12" i="138"/>
  <c r="K12" i="101"/>
  <c r="I14" i="101"/>
  <c r="G13" i="57"/>
  <c r="G14" i="57"/>
  <c r="G16" i="57"/>
  <c r="G18" i="57"/>
  <c r="G15" i="57"/>
  <c r="I18" i="57"/>
  <c r="G17" i="57"/>
  <c r="S18" i="134"/>
  <c r="X18" i="134" s="1"/>
  <c r="O17" i="59"/>
  <c r="O19" i="59"/>
  <c r="O29" i="59"/>
  <c r="O31" i="59"/>
  <c r="O13" i="59"/>
  <c r="O22" i="59"/>
  <c r="O16" i="59"/>
  <c r="O23" i="59"/>
  <c r="O28" i="59"/>
  <c r="O14" i="59"/>
  <c r="O15" i="59"/>
  <c r="O25" i="59"/>
  <c r="O27" i="59"/>
  <c r="O21" i="59"/>
  <c r="O34" i="59"/>
  <c r="O26" i="59"/>
  <c r="O14" i="156"/>
  <c r="O24" i="156"/>
  <c r="O31" i="156"/>
  <c r="O25" i="156"/>
  <c r="O12" i="156"/>
  <c r="O13" i="156"/>
  <c r="O22" i="156"/>
  <c r="O23" i="156"/>
  <c r="O18" i="156"/>
  <c r="O20" i="156"/>
  <c r="O26" i="156"/>
  <c r="O32" i="156"/>
  <c r="O29" i="156"/>
  <c r="O16" i="156"/>
  <c r="O17" i="156"/>
  <c r="O28" i="156"/>
  <c r="O27" i="156"/>
  <c r="O21" i="156"/>
  <c r="O15" i="156"/>
  <c r="O34" i="156"/>
  <c r="O30" i="156"/>
  <c r="O19" i="156"/>
  <c r="O26" i="133"/>
  <c r="O32" i="133"/>
  <c r="O23" i="133"/>
  <c r="O19" i="133"/>
  <c r="O15" i="133"/>
  <c r="O12" i="133"/>
  <c r="O29" i="133"/>
  <c r="O33" i="133"/>
  <c r="O22" i="133"/>
  <c r="O18" i="133"/>
  <c r="O14" i="133"/>
  <c r="O25" i="133"/>
  <c r="O30" i="133"/>
  <c r="O34" i="133"/>
  <c r="O21" i="133"/>
  <c r="O17" i="133"/>
  <c r="O13" i="133"/>
  <c r="O27" i="133"/>
  <c r="O31" i="133"/>
  <c r="O24" i="133"/>
  <c r="O20" i="133"/>
  <c r="O16" i="133"/>
  <c r="O28" i="133"/>
  <c r="J20" i="56"/>
  <c r="I18" i="156"/>
  <c r="I27" i="156"/>
  <c r="I19" i="156"/>
  <c r="I15" i="156"/>
  <c r="I26" i="156"/>
  <c r="I33" i="156"/>
  <c r="I20" i="156"/>
  <c r="I30" i="156"/>
  <c r="I12" i="156"/>
  <c r="I24" i="156"/>
  <c r="I16" i="156"/>
  <c r="I21" i="156"/>
  <c r="I28" i="156"/>
  <c r="I22" i="156"/>
  <c r="I29" i="156"/>
  <c r="I32" i="156"/>
  <c r="I23" i="156"/>
  <c r="I17" i="156"/>
  <c r="I34" i="156"/>
  <c r="I31" i="156"/>
  <c r="I14" i="156"/>
  <c r="I25" i="156"/>
  <c r="I13" i="156"/>
  <c r="I27" i="149"/>
  <c r="I22" i="149"/>
  <c r="I16" i="149"/>
  <c r="I23" i="149"/>
  <c r="I13" i="149"/>
  <c r="I21" i="149"/>
  <c r="I15" i="149"/>
  <c r="I19" i="149"/>
  <c r="I26" i="149"/>
  <c r="I20" i="149"/>
  <c r="I14" i="149"/>
  <c r="I18" i="149"/>
  <c r="I25" i="149"/>
  <c r="I17" i="149"/>
  <c r="I24" i="149"/>
  <c r="I30" i="133"/>
  <c r="I20" i="133"/>
  <c r="I33" i="133"/>
  <c r="I31" i="133"/>
  <c r="I23" i="133"/>
  <c r="I13" i="133"/>
  <c r="I17" i="150"/>
  <c r="I24" i="150"/>
  <c r="I25" i="150"/>
  <c r="I14" i="150"/>
  <c r="I19" i="150"/>
  <c r="I20" i="150"/>
  <c r="I26" i="150"/>
  <c r="I13" i="150"/>
  <c r="I21" i="150"/>
  <c r="I16" i="150"/>
  <c r="I22" i="150"/>
  <c r="I15" i="150"/>
  <c r="I27" i="150"/>
  <c r="I23" i="150"/>
  <c r="I18" i="150"/>
  <c r="F14" i="30"/>
  <c r="F16" i="30"/>
  <c r="F18" i="30"/>
  <c r="F20" i="30"/>
  <c r="F22" i="30"/>
  <c r="F24" i="30"/>
  <c r="F26" i="30"/>
  <c r="F28" i="30"/>
  <c r="F30" i="30"/>
  <c r="F32" i="30"/>
  <c r="J33" i="30"/>
  <c r="F11" i="30"/>
  <c r="F13" i="30"/>
  <c r="F15" i="30"/>
  <c r="F17" i="30"/>
  <c r="F19" i="30"/>
  <c r="F21" i="30"/>
  <c r="F23" i="30"/>
  <c r="F25" i="30"/>
  <c r="F27" i="30"/>
  <c r="F29" i="30"/>
  <c r="F31" i="30"/>
  <c r="F33" i="30"/>
  <c r="G40" i="114" s="1"/>
  <c r="F40" i="114"/>
  <c r="F12" i="30"/>
  <c r="D11" i="30"/>
  <c r="D13" i="30"/>
  <c r="D15" i="30"/>
  <c r="D17" i="30"/>
  <c r="D19" i="30"/>
  <c r="D21" i="30"/>
  <c r="D23" i="30"/>
  <c r="D25" i="30"/>
  <c r="D27" i="30"/>
  <c r="D29" i="30"/>
  <c r="D31" i="30"/>
  <c r="D33" i="30"/>
  <c r="E40" i="114" s="1"/>
  <c r="I33" i="30"/>
  <c r="D40" i="114"/>
  <c r="D14" i="30"/>
  <c r="D16" i="30"/>
  <c r="D18" i="30"/>
  <c r="D20" i="30"/>
  <c r="D22" i="30"/>
  <c r="D24" i="30"/>
  <c r="D26" i="30"/>
  <c r="D28" i="30"/>
  <c r="D30" i="30"/>
  <c r="D32" i="30"/>
  <c r="D12" i="30"/>
  <c r="H17" i="29"/>
  <c r="H25" i="29"/>
  <c r="H33" i="29"/>
  <c r="H20" i="29"/>
  <c r="H28" i="29"/>
  <c r="J34" i="59"/>
  <c r="H12" i="29"/>
  <c r="H30" i="29"/>
  <c r="H22" i="29"/>
  <c r="H14" i="29"/>
  <c r="H27" i="29"/>
  <c r="H19" i="29"/>
  <c r="H15" i="29"/>
  <c r="H13" i="29"/>
  <c r="H21" i="29"/>
  <c r="H29" i="29"/>
  <c r="H16" i="29"/>
  <c r="H24" i="29"/>
  <c r="H32" i="29"/>
  <c r="H34" i="29"/>
  <c r="J34" i="29"/>
  <c r="H31" i="29"/>
  <c r="H18" i="29"/>
  <c r="H23" i="29"/>
  <c r="H26" i="29"/>
  <c r="J48" i="142"/>
  <c r="H36" i="142"/>
  <c r="H40" i="142"/>
  <c r="H44" i="142"/>
  <c r="H48" i="142"/>
  <c r="H39" i="142"/>
  <c r="H47" i="142"/>
  <c r="H41" i="142"/>
  <c r="H34" i="142"/>
  <c r="H38" i="142"/>
  <c r="H42" i="142"/>
  <c r="H46" i="142"/>
  <c r="H35" i="142"/>
  <c r="H43" i="142"/>
  <c r="H37" i="142"/>
  <c r="H45" i="142"/>
  <c r="G20" i="59"/>
  <c r="G15" i="59"/>
  <c r="G22" i="59"/>
  <c r="G19" i="59"/>
  <c r="G32" i="59"/>
  <c r="G23" i="59"/>
  <c r="G18" i="59"/>
  <c r="G33" i="59"/>
  <c r="G31" i="59"/>
  <c r="G17" i="59"/>
  <c r="G34" i="59"/>
  <c r="G21" i="59"/>
  <c r="G16" i="59"/>
  <c r="G25" i="59"/>
  <c r="G29" i="59"/>
  <c r="G13" i="59"/>
  <c r="G27" i="59"/>
  <c r="G14" i="59"/>
  <c r="G26" i="59"/>
  <c r="G30" i="59"/>
  <c r="G24" i="59"/>
  <c r="G28" i="59"/>
  <c r="AK15" i="49"/>
  <c r="AL15" i="49"/>
  <c r="I15" i="154"/>
  <c r="I23" i="154"/>
  <c r="I18" i="154"/>
  <c r="I26" i="154"/>
  <c r="I17" i="154"/>
  <c r="I25" i="154"/>
  <c r="I20" i="154"/>
  <c r="I27" i="154"/>
  <c r="I19" i="154"/>
  <c r="I14" i="154"/>
  <c r="I22" i="154"/>
  <c r="I13" i="154"/>
  <c r="I21" i="154"/>
  <c r="I16" i="154"/>
  <c r="I24" i="154"/>
  <c r="B34" i="59"/>
  <c r="H12" i="54"/>
  <c r="H16" i="54"/>
  <c r="H20" i="54"/>
  <c r="H24" i="54"/>
  <c r="H28" i="54"/>
  <c r="H32" i="54"/>
  <c r="H11" i="54"/>
  <c r="H14" i="54"/>
  <c r="H18" i="54"/>
  <c r="H22" i="54"/>
  <c r="H26" i="54"/>
  <c r="H30" i="54"/>
  <c r="G11" i="51"/>
  <c r="O18" i="59" l="1"/>
  <c r="E28" i="114"/>
  <c r="G28" i="114"/>
  <c r="I16" i="133"/>
  <c r="I12" i="133"/>
  <c r="I18" i="133"/>
  <c r="I21" i="133"/>
  <c r="I28" i="133"/>
  <c r="I15" i="133"/>
  <c r="I25" i="133"/>
  <c r="AB50" i="113"/>
  <c r="AM15" i="49"/>
  <c r="H34" i="59"/>
  <c r="H16" i="31"/>
  <c r="H26" i="31"/>
  <c r="H17" i="31"/>
  <c r="H33" i="31"/>
  <c r="H30" i="31"/>
  <c r="H21" i="31"/>
  <c r="H14" i="31"/>
  <c r="J34" i="31"/>
  <c r="H31" i="31"/>
  <c r="H23" i="31"/>
  <c r="H15" i="31"/>
  <c r="H32" i="31"/>
  <c r="H24" i="31"/>
  <c r="H18" i="31"/>
  <c r="H34" i="31"/>
  <c r="H25" i="31"/>
  <c r="H22" i="31"/>
  <c r="H13" i="31"/>
  <c r="H29" i="31"/>
  <c r="H27" i="31"/>
  <c r="H19" i="31"/>
  <c r="H12" i="31"/>
  <c r="H28" i="31"/>
  <c r="H20" i="31"/>
  <c r="I17" i="133"/>
  <c r="I27" i="133"/>
  <c r="I32" i="133"/>
  <c r="I14" i="133"/>
  <c r="I26" i="133"/>
  <c r="I22" i="133"/>
  <c r="I19" i="133"/>
  <c r="I24" i="133"/>
  <c r="I29" i="133"/>
  <c r="I34" i="133"/>
  <c r="AA50" i="113"/>
  <c r="K17" i="156"/>
  <c r="K14" i="156"/>
  <c r="K19" i="156"/>
  <c r="K27" i="156"/>
  <c r="K22" i="156"/>
  <c r="K30" i="156"/>
  <c r="K18" i="156"/>
  <c r="K24" i="156"/>
  <c r="K32" i="156"/>
  <c r="K29" i="156"/>
  <c r="K21" i="156"/>
  <c r="K12" i="156"/>
  <c r="K23" i="156"/>
  <c r="K26" i="156"/>
  <c r="K20" i="156"/>
  <c r="K34" i="156"/>
  <c r="K15" i="156"/>
  <c r="K13" i="156"/>
  <c r="K16" i="156"/>
  <c r="K31" i="156"/>
  <c r="K33" i="156"/>
  <c r="K28" i="156"/>
  <c r="K25" i="156"/>
  <c r="E16" i="156"/>
  <c r="E13" i="156"/>
  <c r="E20" i="156"/>
  <c r="E24" i="156"/>
  <c r="E28" i="156"/>
  <c r="E32" i="156"/>
  <c r="E34" i="156"/>
  <c r="E27" i="156"/>
  <c r="E29" i="156"/>
  <c r="E31" i="156"/>
  <c r="E23" i="156"/>
  <c r="E12" i="156"/>
  <c r="E18" i="156"/>
  <c r="E17" i="156"/>
  <c r="E22" i="156"/>
  <c r="E26" i="156"/>
  <c r="E30" i="156"/>
  <c r="E33" i="156"/>
  <c r="E19" i="156"/>
  <c r="E21" i="156"/>
  <c r="E14" i="156"/>
  <c r="E25" i="156"/>
  <c r="E15" i="156"/>
  <c r="G15" i="156"/>
  <c r="G16" i="156"/>
  <c r="G23" i="156"/>
  <c r="G31" i="156"/>
  <c r="G32" i="156"/>
  <c r="G30" i="156"/>
  <c r="G17" i="156"/>
  <c r="G18" i="156"/>
  <c r="G25" i="156"/>
  <c r="G20" i="156"/>
  <c r="G34" i="156"/>
  <c r="G33" i="156"/>
  <c r="G12" i="156"/>
  <c r="G19" i="156"/>
  <c r="G27" i="156"/>
  <c r="G24" i="156"/>
  <c r="G22" i="156"/>
  <c r="G13" i="156"/>
  <c r="G14" i="156"/>
  <c r="G21" i="156"/>
  <c r="G29" i="156"/>
  <c r="G28" i="156"/>
  <c r="G26" i="156"/>
  <c r="I11" i="51"/>
  <c r="B27" i="149"/>
  <c r="F13" i="138"/>
  <c r="F17" i="138"/>
  <c r="F21" i="138"/>
  <c r="F12" i="138"/>
  <c r="F16" i="138"/>
  <c r="F20" i="138"/>
  <c r="F24" i="138"/>
  <c r="I25" i="138"/>
  <c r="F11" i="138"/>
  <c r="F15" i="138"/>
  <c r="F19" i="138"/>
  <c r="F23" i="138"/>
  <c r="F14" i="138"/>
  <c r="F18" i="138"/>
  <c r="F25" i="138"/>
  <c r="F22" i="138"/>
  <c r="G12" i="59"/>
  <c r="C13" i="59"/>
  <c r="C12" i="59"/>
  <c r="W3" i="136"/>
  <c r="T25" i="136"/>
  <c r="E13" i="133"/>
  <c r="E21" i="133"/>
  <c r="E29" i="133"/>
  <c r="E15" i="133"/>
  <c r="E23" i="133"/>
  <c r="E31" i="133"/>
  <c r="E32" i="133"/>
  <c r="E28" i="133"/>
  <c r="E24" i="133"/>
  <c r="E20" i="133"/>
  <c r="E16" i="133"/>
  <c r="E34" i="133"/>
  <c r="E17" i="133"/>
  <c r="E33" i="133"/>
  <c r="E27" i="133"/>
  <c r="E30" i="133"/>
  <c r="E22" i="133"/>
  <c r="E12" i="133"/>
  <c r="E25" i="133"/>
  <c r="E19" i="133"/>
  <c r="E14" i="133"/>
  <c r="E26" i="133"/>
  <c r="E18" i="133"/>
  <c r="G11" i="57"/>
  <c r="I11" i="57"/>
  <c r="I13" i="101"/>
  <c r="K13" i="101"/>
  <c r="K22" i="59"/>
  <c r="K24" i="59"/>
  <c r="K31" i="59"/>
  <c r="K23" i="59"/>
  <c r="K15" i="59"/>
  <c r="K29" i="59"/>
  <c r="K21" i="59"/>
  <c r="K13" i="59"/>
  <c r="K12" i="59"/>
  <c r="K14" i="59"/>
  <c r="K34" i="59"/>
  <c r="K19" i="59"/>
  <c r="K25" i="59"/>
  <c r="K16" i="59"/>
  <c r="K27" i="59"/>
  <c r="K33" i="59"/>
  <c r="K17" i="59"/>
  <c r="K30" i="59"/>
  <c r="K26" i="59"/>
  <c r="K18" i="59"/>
  <c r="K32" i="59"/>
  <c r="K28" i="59"/>
  <c r="K20" i="59"/>
  <c r="C20" i="59"/>
  <c r="C19" i="59"/>
  <c r="C34" i="59"/>
  <c r="C32" i="59"/>
  <c r="C26" i="59"/>
  <c r="C17" i="59"/>
  <c r="C24" i="59"/>
  <c r="C25" i="59"/>
  <c r="C29" i="59"/>
  <c r="C15" i="59"/>
  <c r="C33" i="59"/>
  <c r="C18" i="59"/>
  <c r="C23" i="59"/>
  <c r="C30" i="59"/>
  <c r="C27" i="59"/>
  <c r="C31" i="59"/>
  <c r="C22" i="59"/>
  <c r="C16" i="59"/>
  <c r="C28" i="59"/>
  <c r="C14" i="59"/>
  <c r="C21" i="59"/>
  <c r="H18" i="56"/>
  <c r="H12" i="56"/>
  <c r="J11" i="56"/>
  <c r="H20" i="56"/>
  <c r="H15" i="56"/>
  <c r="H14" i="56"/>
  <c r="H17" i="56"/>
  <c r="H11" i="56"/>
  <c r="J21" i="56"/>
  <c r="H16" i="56"/>
  <c r="J13" i="56"/>
  <c r="J19" i="56"/>
  <c r="I17" i="59" l="1"/>
  <c r="I31" i="59"/>
  <c r="I15" i="59"/>
  <c r="I22" i="59"/>
  <c r="I26" i="59"/>
  <c r="I16" i="59"/>
  <c r="I25" i="59"/>
  <c r="I28" i="59"/>
  <c r="I19" i="59"/>
  <c r="I14" i="59"/>
  <c r="I30" i="59"/>
  <c r="I33" i="59"/>
  <c r="I34" i="59"/>
  <c r="I27" i="59"/>
  <c r="I32" i="59"/>
  <c r="I18" i="59"/>
  <c r="I12" i="59"/>
  <c r="I24" i="59"/>
  <c r="I20" i="59"/>
  <c r="I29" i="59"/>
  <c r="I13" i="59"/>
  <c r="I23" i="59"/>
  <c r="I21" i="59"/>
  <c r="C16" i="149"/>
  <c r="C18" i="149"/>
  <c r="C14" i="149"/>
  <c r="C17" i="149"/>
  <c r="C15" i="149"/>
  <c r="C13" i="149"/>
  <c r="C22" i="149"/>
  <c r="C27" i="149"/>
  <c r="C26" i="149"/>
  <c r="C25" i="149"/>
  <c r="C24" i="149"/>
  <c r="C23" i="149"/>
  <c r="C21" i="149"/>
  <c r="C20" i="149"/>
  <c r="C19" i="149"/>
  <c r="X3" i="136"/>
  <c r="W25" i="136"/>
  <c r="X25" i="136" s="1"/>
  <c r="I15" i="101"/>
  <c r="K15" i="101"/>
  <c r="H19" i="56"/>
  <c r="J16" i="56"/>
  <c r="H13" i="56"/>
  <c r="H21" i="56"/>
  <c r="K17" i="101" l="1"/>
  <c r="I17" i="101"/>
  <c r="K18" i="101" l="1"/>
  <c r="I18" i="101"/>
  <c r="G18" i="5"/>
  <c r="G24" i="5" l="1"/>
  <c r="G23" i="5" l="1"/>
</calcChain>
</file>

<file path=xl/comments1.xml><?xml version="1.0" encoding="utf-8"?>
<comments xmlns="http://schemas.openxmlformats.org/spreadsheetml/2006/main">
  <authors>
    <author>fm10391</author>
  </authors>
  <commentList>
    <comment ref="B27" authorId="0">
      <text>
        <r>
          <rPr>
            <sz val="8"/>
            <color indexed="81"/>
            <rFont val="Tahoma"/>
            <family val="2"/>
          </rPr>
          <t xml:space="preserve">PIB = 129171.0 
Conta Geral do Estado 2003
</t>
        </r>
      </text>
    </comment>
  </commentList>
</comments>
</file>

<file path=xl/comments2.xml><?xml version="1.0" encoding="utf-8"?>
<comments xmlns="http://schemas.openxmlformats.org/spreadsheetml/2006/main">
  <authors>
    <author>fm10391</author>
  </authors>
  <commentList>
    <comment ref="F29" authorId="0">
      <text>
        <r>
          <rPr>
            <b/>
            <sz val="8"/>
            <color indexed="81"/>
            <rFont val="Tahoma"/>
            <family val="2"/>
          </rPr>
          <t>Valor fornecido pelo Dr. Andre - DSCGF</t>
        </r>
        <r>
          <rPr>
            <sz val="8"/>
            <color indexed="81"/>
            <rFont val="Tahoma"/>
            <family val="2"/>
          </rPr>
          <t xml:space="preserve">
</t>
        </r>
      </text>
    </comment>
    <comment ref="G29" authorId="0">
      <text>
        <r>
          <rPr>
            <b/>
            <sz val="8"/>
            <color indexed="81"/>
            <rFont val="Tahoma"/>
            <family val="2"/>
          </rPr>
          <t>Valor fornecido pelo Dr. Andre - DSCGF</t>
        </r>
        <r>
          <rPr>
            <sz val="8"/>
            <color indexed="81"/>
            <rFont val="Tahoma"/>
            <family val="2"/>
          </rPr>
          <t xml:space="preserve">
</t>
        </r>
      </text>
    </comment>
    <comment ref="H29" authorId="0">
      <text>
        <r>
          <rPr>
            <b/>
            <sz val="8"/>
            <color indexed="81"/>
            <rFont val="Tahoma"/>
            <family val="2"/>
          </rPr>
          <t>Valor fornecido pelo Dr. Andre - DSCGF</t>
        </r>
        <r>
          <rPr>
            <sz val="8"/>
            <color indexed="81"/>
            <rFont val="Tahoma"/>
            <family val="2"/>
          </rPr>
          <t xml:space="preserve">
</t>
        </r>
      </text>
    </comment>
    <comment ref="F30" authorId="0">
      <text>
        <r>
          <rPr>
            <b/>
            <sz val="8"/>
            <color indexed="81"/>
            <rFont val="Tahoma"/>
            <family val="2"/>
          </rPr>
          <t xml:space="preserve">conta geral do estado-2002
</t>
        </r>
        <r>
          <rPr>
            <sz val="8"/>
            <color indexed="81"/>
            <rFont val="Tahoma"/>
            <family val="2"/>
          </rPr>
          <t xml:space="preserve">
</t>
        </r>
      </text>
    </comment>
    <comment ref="G30" authorId="0">
      <text>
        <r>
          <rPr>
            <b/>
            <sz val="8"/>
            <color indexed="81"/>
            <rFont val="Tahoma"/>
            <family val="2"/>
          </rPr>
          <t xml:space="preserve">conta geral do estado-2003
</t>
        </r>
        <r>
          <rPr>
            <sz val="8"/>
            <color indexed="81"/>
            <rFont val="Tahoma"/>
            <family val="2"/>
          </rPr>
          <t xml:space="preserve">
</t>
        </r>
      </text>
    </comment>
    <comment ref="H30" authorId="0">
      <text>
        <r>
          <rPr>
            <b/>
            <sz val="8"/>
            <color indexed="81"/>
            <rFont val="Tahoma"/>
            <family val="2"/>
          </rPr>
          <t xml:space="preserve">conta geral do estado-2003
</t>
        </r>
        <r>
          <rPr>
            <sz val="8"/>
            <color indexed="81"/>
            <rFont val="Tahoma"/>
            <family val="2"/>
          </rPr>
          <t xml:space="preserve">
</t>
        </r>
      </text>
    </comment>
  </commentList>
</comments>
</file>

<file path=xl/sharedStrings.xml><?xml version="1.0" encoding="utf-8"?>
<sst xmlns="http://schemas.openxmlformats.org/spreadsheetml/2006/main" count="5042" uniqueCount="835">
  <si>
    <t>701 201</t>
  </si>
  <si>
    <t>702 202</t>
  </si>
  <si>
    <t>704 203</t>
  </si>
  <si>
    <t>708 204</t>
  </si>
  <si>
    <t>709 205</t>
  </si>
  <si>
    <t>710 224</t>
  </si>
  <si>
    <t>712 222</t>
  </si>
  <si>
    <t>717 259</t>
  </si>
  <si>
    <t>718 270</t>
  </si>
  <si>
    <t>719 207</t>
  </si>
  <si>
    <t>721 208</t>
  </si>
  <si>
    <t>723 209</t>
  </si>
  <si>
    <t>724 211</t>
  </si>
  <si>
    <t>726 258</t>
  </si>
  <si>
    <t>728 212</t>
  </si>
  <si>
    <t>729 213</t>
  </si>
  <si>
    <t>730 223</t>
  </si>
  <si>
    <t>731 277</t>
  </si>
  <si>
    <t>733 256</t>
  </si>
  <si>
    <t>734 255</t>
  </si>
  <si>
    <t>736 215</t>
  </si>
  <si>
    <t>739 216</t>
  </si>
  <si>
    <t>740 274</t>
  </si>
  <si>
    <t>741 275</t>
  </si>
  <si>
    <t>742 276</t>
  </si>
  <si>
    <t>744 251</t>
  </si>
  <si>
    <t>746 252</t>
  </si>
  <si>
    <t>747 253</t>
  </si>
  <si>
    <t>748 254</t>
  </si>
  <si>
    <t>749 217</t>
  </si>
  <si>
    <t>751 210</t>
  </si>
  <si>
    <t>716 214</t>
  </si>
  <si>
    <t>720 218</t>
  </si>
  <si>
    <t>732 220</t>
  </si>
  <si>
    <t>755 227</t>
  </si>
  <si>
    <t>758 235</t>
  </si>
  <si>
    <t>762 272</t>
  </si>
  <si>
    <t>764 228</t>
  </si>
  <si>
    <t>765 231</t>
  </si>
  <si>
    <t>766 273</t>
  </si>
  <si>
    <t>767 229</t>
  </si>
  <si>
    <t>769 230</t>
  </si>
  <si>
    <t>771 232</t>
  </si>
  <si>
    <t>774 234</t>
  </si>
  <si>
    <t>775 237</t>
  </si>
  <si>
    <t>776 238</t>
  </si>
  <si>
    <t>777 239</t>
  </si>
  <si>
    <t>778 240</t>
  </si>
  <si>
    <t>725 271</t>
  </si>
  <si>
    <t>APURAMENTO DO LUCRO TRIBUTÁVEL</t>
  </si>
  <si>
    <t>VARIAÇÃO</t>
  </si>
  <si>
    <t>Menos-valias contabilísticas</t>
  </si>
  <si>
    <t>Mais-valias contabilísticas</t>
  </si>
  <si>
    <t>Benefícios fiscais</t>
  </si>
  <si>
    <t xml:space="preserve"> </t>
  </si>
  <si>
    <t>VALORES DECLARADOS</t>
  </si>
  <si>
    <t>Regime geral</t>
  </si>
  <si>
    <t>TOTAIS</t>
  </si>
  <si>
    <t>DESIGNAÇÃO</t>
  </si>
  <si>
    <t>Imposto à taxa da Reg. Aut. dos Açores</t>
  </si>
  <si>
    <t>Deduções à colecta</t>
  </si>
  <si>
    <t xml:space="preserve">   Benefícios fiscais</t>
  </si>
  <si>
    <t>TOTAL DAS DEDUÇÕES</t>
  </si>
  <si>
    <t>IRC LIQUIDADO</t>
  </si>
  <si>
    <t>Retenções na fonte</t>
  </si>
  <si>
    <t>Pagamentos por conta</t>
  </si>
  <si>
    <t>IRC A PAGAR</t>
  </si>
  <si>
    <t>IRC A RECUPERAR</t>
  </si>
  <si>
    <t>IRC de exercícios anteriores</t>
  </si>
  <si>
    <t>Derrama</t>
  </si>
  <si>
    <t>TOTAL A PAGAR</t>
  </si>
  <si>
    <t>TOTAL A RECUPERAR</t>
  </si>
  <si>
    <t>CÓD.</t>
  </si>
  <si>
    <t>%</t>
  </si>
  <si>
    <t>01</t>
  </si>
  <si>
    <t>Aveiro</t>
  </si>
  <si>
    <t>02</t>
  </si>
  <si>
    <t>Beja</t>
  </si>
  <si>
    <t>03</t>
  </si>
  <si>
    <t>Braga</t>
  </si>
  <si>
    <t>04</t>
  </si>
  <si>
    <t>Bragança</t>
  </si>
  <si>
    <t>05</t>
  </si>
  <si>
    <t>Castelo Branco</t>
  </si>
  <si>
    <t>06</t>
  </si>
  <si>
    <t>Coimbra</t>
  </si>
  <si>
    <t>07</t>
  </si>
  <si>
    <t>Evora</t>
  </si>
  <si>
    <t>08</t>
  </si>
  <si>
    <t>Faro</t>
  </si>
  <si>
    <t>09</t>
  </si>
  <si>
    <t>Guarda</t>
  </si>
  <si>
    <t>Leiria</t>
  </si>
  <si>
    <t>Lisboa</t>
  </si>
  <si>
    <t>Portalegre</t>
  </si>
  <si>
    <t>Porto</t>
  </si>
  <si>
    <t>Santarém</t>
  </si>
  <si>
    <t>Setúbal</t>
  </si>
  <si>
    <t>Viana do Castelo</t>
  </si>
  <si>
    <t>Vila Real</t>
  </si>
  <si>
    <t>Viseu</t>
  </si>
  <si>
    <t>Angra do Heroísmo</t>
  </si>
  <si>
    <t>Horta</t>
  </si>
  <si>
    <t>Ponta Delgada</t>
  </si>
  <si>
    <t>Funchal</t>
  </si>
  <si>
    <t>TOTAL</t>
  </si>
  <si>
    <t>VALORES  DECLARADOS</t>
  </si>
  <si>
    <t>INDICADORES POR DISTRITO</t>
  </si>
  <si>
    <t>RES. CONTABILÍSTICO</t>
  </si>
  <si>
    <t>RES. TRIBUTÁVEL</t>
  </si>
  <si>
    <t>MATÉRIA</t>
  </si>
  <si>
    <t>IRC</t>
  </si>
  <si>
    <t>DISTRITO</t>
  </si>
  <si>
    <t>DECLARAÇÕES</t>
  </si>
  <si>
    <t>POSITIVO</t>
  </si>
  <si>
    <t>NEGATIVO</t>
  </si>
  <si>
    <t>LIQUIDADO</t>
  </si>
  <si>
    <t>Nº</t>
  </si>
  <si>
    <t>VALOR</t>
  </si>
  <si>
    <t>Educação</t>
  </si>
  <si>
    <t>INDICADORES POR CAE</t>
  </si>
  <si>
    <t>CAE</t>
  </si>
  <si>
    <t xml:space="preserve">                   =         0 </t>
  </si>
  <si>
    <t>Por Regime de Tributação</t>
  </si>
  <si>
    <t>Normal</t>
  </si>
  <si>
    <t>Transparência fiscal</t>
  </si>
  <si>
    <t>Declaração Normal</t>
  </si>
  <si>
    <t>DECLARAÇÕES ESPECIAIS</t>
  </si>
  <si>
    <t>POR DISTRITO</t>
  </si>
  <si>
    <t>POR RESULTADO</t>
  </si>
  <si>
    <t>Sujeitos Passivos Inactivos</t>
  </si>
  <si>
    <t>Sujeitos Passivos Com Actividade</t>
  </si>
  <si>
    <t>Indicadores</t>
  </si>
  <si>
    <t>C/ Volume de Negócios &gt; 0</t>
  </si>
  <si>
    <t>C/ Volume de Negócios = 0</t>
  </si>
  <si>
    <t>C/ Resultado Liquido do Exercício = 0</t>
  </si>
  <si>
    <t>C/ Resultado Liquido do Exercício &lt; 0</t>
  </si>
  <si>
    <t>C/ Resultado Fiscal = 0</t>
  </si>
  <si>
    <t>C/ Resultado Fiscal &lt; 0</t>
  </si>
  <si>
    <t>C/ Matéria Colectável &gt; 0</t>
  </si>
  <si>
    <t>C/ Matéria Colectável = 0</t>
  </si>
  <si>
    <t>(Valores em milhões de Euros)</t>
  </si>
  <si>
    <t>(Euros)</t>
  </si>
  <si>
    <t>COLECTA</t>
  </si>
  <si>
    <t>RESULTADO LIQUIDO DO EXERCÍCIO - NEGATIVO</t>
  </si>
  <si>
    <t>RESULTADO LIQUIDO DO EXERCÍCIO - POSITIVO</t>
  </si>
  <si>
    <t>PRINCIPAIS INDICADORES</t>
  </si>
  <si>
    <t>ANOS</t>
  </si>
  <si>
    <t>Nº DE DECLARAÇÕES</t>
  </si>
  <si>
    <t>RESUMO</t>
  </si>
  <si>
    <t>00/01</t>
  </si>
  <si>
    <t>Regime Simplificado</t>
  </si>
  <si>
    <t>Regime de redução de taxa</t>
  </si>
  <si>
    <t>NÚMERO DE DECLARAÇÕES</t>
  </si>
  <si>
    <t xml:space="preserve"> NÚMERO DE DECLARAÇÕES</t>
  </si>
  <si>
    <t>-</t>
  </si>
  <si>
    <t>Imposto à taxa da Reg. Aut. da  Madeira</t>
  </si>
  <si>
    <t>2002</t>
  </si>
  <si>
    <t>SOMA</t>
  </si>
  <si>
    <t>SOMA &lt; 0</t>
  </si>
  <si>
    <t>SOMA &gt; 0</t>
  </si>
  <si>
    <t>( Quadro 07 da D.R. Modelo 22 )</t>
  </si>
  <si>
    <t>( Quadro 09 da D.R. Modelo 22 )</t>
  </si>
  <si>
    <t>( Quadro 10 da D.R. Modelo 22 )</t>
  </si>
  <si>
    <t>( Campo 346 )</t>
  </si>
  <si>
    <t>( Campo 351 )</t>
  </si>
  <si>
    <t>( Campo 358 )</t>
  </si>
  <si>
    <t>Trib. Autónomas</t>
  </si>
  <si>
    <t>Évora</t>
  </si>
  <si>
    <t>C/ Resultado Fiscal &gt; 0 (a)</t>
  </si>
  <si>
    <t>2003</t>
  </si>
  <si>
    <t>Data: 2004-11-26</t>
  </si>
  <si>
    <t>Regimes de isenção</t>
  </si>
  <si>
    <t>COMPARAÇÃO DO PESO DO IRC</t>
  </si>
  <si>
    <t>COM A MÉDIA COMUNITÁRIA</t>
  </si>
  <si>
    <t>E COM A MÉDIA DA OCDE</t>
  </si>
  <si>
    <t>% do PIB</t>
  </si>
  <si>
    <t>Anos</t>
  </si>
  <si>
    <t>União</t>
  </si>
  <si>
    <t>Portugal</t>
  </si>
  <si>
    <t>Europeia</t>
  </si>
  <si>
    <t>OCDE</t>
  </si>
  <si>
    <t>(média)</t>
  </si>
  <si>
    <t>8,0</t>
  </si>
  <si>
    <t>3,0</t>
  </si>
  <si>
    <t>2,7</t>
  </si>
  <si>
    <t>2,3</t>
  </si>
  <si>
    <t>3,1</t>
  </si>
  <si>
    <t>9,5</t>
  </si>
  <si>
    <t>7,7</t>
  </si>
  <si>
    <t>8,3</t>
  </si>
  <si>
    <t>3,7</t>
  </si>
  <si>
    <t>10,9</t>
  </si>
  <si>
    <t>8,5</t>
  </si>
  <si>
    <t>8,8</t>
  </si>
  <si>
    <t>3.4</t>
  </si>
  <si>
    <t>9,0</t>
  </si>
  <si>
    <t>3.5</t>
  </si>
  <si>
    <t>3.7</t>
  </si>
  <si>
    <t>(a) PIB em  1994 - 14,407 M.C. / Receita do IRC/94 - 312</t>
  </si>
  <si>
    <t xml:space="preserve">                  1995 - 15,665 M.C. / Receita do IRC/95 - 428</t>
  </si>
  <si>
    <t xml:space="preserve">                  1996 - 16,611 M.C. / Receita do IRC/96 - 555</t>
  </si>
  <si>
    <r>
      <t xml:space="preserve">  1998</t>
    </r>
    <r>
      <rPr>
        <i/>
        <vertAlign val="superscript"/>
        <sz val="10"/>
        <rFont val="Arial"/>
        <family val="2"/>
      </rPr>
      <t>(b)</t>
    </r>
  </si>
  <si>
    <t>3.3</t>
  </si>
  <si>
    <t>3.6</t>
  </si>
  <si>
    <t>PAGAMENTOS POR CONTA</t>
  </si>
  <si>
    <t>AUTOLIQUIDAÇÃO</t>
  </si>
  <si>
    <t>Taxa geral</t>
  </si>
  <si>
    <t>Taxas especificas</t>
  </si>
  <si>
    <t xml:space="preserve">    R. A. Açores</t>
  </si>
  <si>
    <t>Entidades sem fins lucrativos</t>
  </si>
  <si>
    <t>Fonte:DGCI / DGITA</t>
  </si>
  <si>
    <t>2.3</t>
  </si>
  <si>
    <t>2.5</t>
  </si>
  <si>
    <t>4.1</t>
  </si>
  <si>
    <t>2.6</t>
  </si>
  <si>
    <t>2.7</t>
  </si>
  <si>
    <t>3.8</t>
  </si>
  <si>
    <t>2.8</t>
  </si>
  <si>
    <t>7.4</t>
  </si>
  <si>
    <t>10.0</t>
  </si>
  <si>
    <t>6.7</t>
  </si>
  <si>
    <t>6.8</t>
  </si>
  <si>
    <t>9.2</t>
  </si>
  <si>
    <t>8.8</t>
  </si>
  <si>
    <t>8.6</t>
  </si>
  <si>
    <t>8.0</t>
  </si>
  <si>
    <t>9.4</t>
  </si>
  <si>
    <t>9.3</t>
  </si>
  <si>
    <t>Fonte: OCDE - Revenue Statistique 1965-2003 / Statistique des recettes publiques 1965-2003</t>
  </si>
  <si>
    <t>Por Tipo de Sujeito Passivo</t>
  </si>
  <si>
    <t>RECEITA EFECTIVA DO IRC</t>
  </si>
  <si>
    <t xml:space="preserve"> POR NATUREZA DE PAGAMENTO</t>
  </si>
  <si>
    <t>RETENÇÕES S/ RESIDENTES</t>
  </si>
  <si>
    <t>D</t>
  </si>
  <si>
    <t>Rendimentos Prediais</t>
  </si>
  <si>
    <t>O</t>
  </si>
  <si>
    <t>Rend. de Órgãos Estatutários</t>
  </si>
  <si>
    <t>C.</t>
  </si>
  <si>
    <t>Juros de Depósitos</t>
  </si>
  <si>
    <t>Títulos Nominativos</t>
  </si>
  <si>
    <t>Títulos ao Portador</t>
  </si>
  <si>
    <t>Outros Rendimentos de Capitais</t>
  </si>
  <si>
    <t>E</t>
  </si>
  <si>
    <t>Fundos de Investimento</t>
  </si>
  <si>
    <t>G. Jogos</t>
  </si>
  <si>
    <t>P</t>
  </si>
  <si>
    <t>RETENÇÕES S/ NÃO RESIDENTES</t>
  </si>
  <si>
    <t>A</t>
  </si>
  <si>
    <t>TOTAL DAS RETENÇÕES</t>
  </si>
  <si>
    <t>G</t>
  </si>
  <si>
    <t>M</t>
  </si>
  <si>
    <t>Juros Compensatórios</t>
  </si>
  <si>
    <t>SUBTOTAL</t>
  </si>
  <si>
    <t>N</t>
  </si>
  <si>
    <t>PAGAMENTOS EM PRESTAÇÕES</t>
  </si>
  <si>
    <t>T</t>
  </si>
  <si>
    <t>PAGAMENTOS EM EXECUÇÃO</t>
  </si>
  <si>
    <t>TOTAL PAGO POR GUIA</t>
  </si>
  <si>
    <t>NOTAS DE COBRANÇA</t>
  </si>
  <si>
    <t>1 - TOTAL RECEITA BRUTA DE IRC</t>
  </si>
  <si>
    <t>DESPESA</t>
  </si>
  <si>
    <t>3 - REEMBOLSOS EMITIDOS</t>
  </si>
  <si>
    <t>4 - TRANSFERÊNCIAS P/ REG. AUT.</t>
  </si>
  <si>
    <t>RECEITA LIQUIDA EFECTIVA (1-2-3-4)</t>
  </si>
  <si>
    <t>Nota : A receita bruta do ano de 1996 ainda não inclui os documentos de pagamento relativos ao mês</t>
  </si>
  <si>
    <t xml:space="preserve">         de Dezembro, os quais se estima totalizem um valor de aproximadamente 80 m.c..</t>
  </si>
  <si>
    <t xml:space="preserve"> (a)</t>
  </si>
  <si>
    <t>RES. CONT. POS.</t>
  </si>
  <si>
    <t>RES. CONT. NEG.</t>
  </si>
  <si>
    <t>11.3</t>
  </si>
  <si>
    <t xml:space="preserve"> 3 - REEMBOLSOS EMITIDOS</t>
  </si>
  <si>
    <t xml:space="preserve"> 2 - DERRAMA </t>
  </si>
  <si>
    <t xml:space="preserve"> 4 - TRANSFERÊNCIAS P/ REG. AUT.</t>
  </si>
  <si>
    <r>
      <t xml:space="preserve">% do Total das Receitas Fiscais </t>
    </r>
    <r>
      <rPr>
        <sz val="10"/>
        <rFont val="Arial"/>
        <family val="2"/>
      </rPr>
      <t>(b)</t>
    </r>
  </si>
  <si>
    <t>(b) As receitas fiscais totais correspondem ao somatório do montante dos impostos directos e indirectos com o valor das contribuições para</t>
  </si>
  <si>
    <t xml:space="preserve">      a segurança social.</t>
  </si>
  <si>
    <t>CESSÃO DE CREDITOS</t>
  </si>
  <si>
    <t>(a) Valores relativos a Portugal e ao ano de 2002, fornecidos pela DGO</t>
  </si>
  <si>
    <t>Total Das Declarações</t>
  </si>
  <si>
    <t>PREJUÍZO FISCAL</t>
  </si>
  <si>
    <t xml:space="preserve">NÚMERO DE DECLARAÇÕES </t>
  </si>
  <si>
    <r>
      <t xml:space="preserve">        </t>
    </r>
    <r>
      <rPr>
        <b/>
        <sz val="14"/>
        <rFont val="Symbol (PCL6)"/>
        <family val="1"/>
        <charset val="2"/>
      </rPr>
      <t>·</t>
    </r>
    <r>
      <rPr>
        <b/>
        <sz val="14"/>
        <rFont val="Arial"/>
        <family val="2"/>
      </rPr>
      <t xml:space="preserve"> COM PAGAMENTOS</t>
    </r>
  </si>
  <si>
    <r>
      <t xml:space="preserve">        </t>
    </r>
    <r>
      <rPr>
        <b/>
        <sz val="14"/>
        <rFont val="Symbol (PCL6)"/>
        <family val="1"/>
        <charset val="2"/>
      </rPr>
      <t>·</t>
    </r>
    <r>
      <rPr>
        <b/>
        <sz val="14"/>
        <rFont val="Arial"/>
        <family val="2"/>
      </rPr>
      <t xml:space="preserve"> SEM PAGAMENTOS</t>
    </r>
  </si>
  <si>
    <t>NÚMERO TOTAL DE DECLARAÇÕES</t>
  </si>
  <si>
    <t>Com imposto no exercício</t>
  </si>
  <si>
    <t>DISTRIBUIÇÃO DAS DECLARAÇÕES</t>
  </si>
  <si>
    <r>
      <t>Com IRC Liquidado</t>
    </r>
    <r>
      <rPr>
        <vertAlign val="superscript"/>
        <sz val="10"/>
        <rFont val="Arial"/>
        <family val="2"/>
      </rPr>
      <t xml:space="preserve"> (a)</t>
    </r>
    <r>
      <rPr>
        <sz val="10"/>
        <rFont val="Arial"/>
        <family val="2"/>
      </rPr>
      <t xml:space="preserve"> &gt; 0</t>
    </r>
  </si>
  <si>
    <t>Sem imposto no exercício</t>
  </si>
  <si>
    <t>Subtotal</t>
  </si>
  <si>
    <t>Total com Pagamentos</t>
  </si>
  <si>
    <r>
      <t>Com IRC Liquidado</t>
    </r>
    <r>
      <rPr>
        <vertAlign val="superscript"/>
        <sz val="10"/>
        <rFont val="Arial"/>
        <family val="2"/>
      </rPr>
      <t xml:space="preserve"> </t>
    </r>
    <r>
      <rPr>
        <sz val="10"/>
        <rFont val="Arial"/>
        <family val="2"/>
      </rPr>
      <t xml:space="preserve"> = 0                             e Imposto a Pagar</t>
    </r>
    <r>
      <rPr>
        <vertAlign val="superscript"/>
        <sz val="10"/>
        <rFont val="Arial"/>
        <family val="2"/>
      </rPr>
      <t xml:space="preserve"> (b)</t>
    </r>
  </si>
  <si>
    <r>
      <t>C/ Pag. Especial por Conta</t>
    </r>
    <r>
      <rPr>
        <vertAlign val="superscript"/>
        <sz val="10"/>
        <rFont val="Arial"/>
        <family val="2"/>
      </rPr>
      <t xml:space="preserve"> (c)</t>
    </r>
  </si>
  <si>
    <t>COM PAGAMENTO</t>
  </si>
  <si>
    <t>SEM PAGAMENTO</t>
  </si>
  <si>
    <t>C/ Resultado Liquido do Exercício &gt; 0</t>
  </si>
  <si>
    <t>Distribuição dos sujeitos passivos</t>
  </si>
  <si>
    <t>Total dos Sujeitos Passivos</t>
  </si>
  <si>
    <t>C/ IRC Liquidado &gt; 0</t>
  </si>
  <si>
    <t>C/ IRC Liquidado = 0</t>
  </si>
  <si>
    <t>SUJEITOS PASSIVOS COM IRC LIQUIDADO NULO</t>
  </si>
  <si>
    <t>PAGAMENTOS DE IRC EFECTUADOS</t>
  </si>
  <si>
    <t>RETENÇÕES NA FONTE</t>
  </si>
  <si>
    <t xml:space="preserve">PAGAMENTO ESPECIAL POR CONTA </t>
  </si>
  <si>
    <t>SEM QUALQUER PAGAMENTO</t>
  </si>
  <si>
    <t>(a) Inclui o Regime Simplicado ( Campo 400 do Quadro 09)</t>
  </si>
  <si>
    <t xml:space="preserve">NÚMERO DE SUJEITOS PASSIVOS </t>
  </si>
  <si>
    <t>COM PAGAMENTOS EFECTUADOS</t>
  </si>
  <si>
    <t>Nº de suj. pas. com pelo menos um pagamento</t>
  </si>
  <si>
    <t>Nº total de Sujeitos Passivos</t>
  </si>
  <si>
    <t>NÚMERO DE SUJEITOS PASSIVOS COM PAGAMENTOS EFECTUADOS</t>
  </si>
  <si>
    <t>POR NATUREZA</t>
  </si>
  <si>
    <t>NOTAS</t>
  </si>
  <si>
    <r>
      <t>Nº de suj. pas. sem qualquer pagamento</t>
    </r>
    <r>
      <rPr>
        <vertAlign val="superscript"/>
        <sz val="10"/>
        <rFont val="Arial"/>
        <family val="2"/>
      </rPr>
      <t>(3)</t>
    </r>
  </si>
  <si>
    <r>
      <t xml:space="preserve">RETENÇÃO NA FONTE </t>
    </r>
    <r>
      <rPr>
        <vertAlign val="superscript"/>
        <sz val="8.5"/>
        <rFont val="Arial"/>
        <family val="2"/>
      </rPr>
      <t>(1)</t>
    </r>
  </si>
  <si>
    <r>
      <t>PAGAMENTOS POR CONTA</t>
    </r>
    <r>
      <rPr>
        <vertAlign val="superscript"/>
        <sz val="8.5"/>
        <rFont val="Arial"/>
        <family val="2"/>
      </rPr>
      <t xml:space="preserve"> (1)</t>
    </r>
  </si>
  <si>
    <r>
      <t xml:space="preserve">AUTOLIQUIDAÇÃO </t>
    </r>
    <r>
      <rPr>
        <vertAlign val="superscript"/>
        <sz val="8.5"/>
        <rFont val="Arial"/>
        <family val="2"/>
      </rPr>
      <t>(1)</t>
    </r>
  </si>
  <si>
    <r>
      <t>1º PAG. ESPECIAL POR CONTA</t>
    </r>
    <r>
      <rPr>
        <vertAlign val="superscript"/>
        <sz val="8.5"/>
        <rFont val="Arial"/>
        <family val="2"/>
      </rPr>
      <t xml:space="preserve"> (2)</t>
    </r>
  </si>
  <si>
    <r>
      <t>2º PAG. ESPECIAL POR CONTA</t>
    </r>
    <r>
      <rPr>
        <vertAlign val="superscript"/>
        <sz val="8.5"/>
        <rFont val="Arial"/>
        <family val="2"/>
      </rPr>
      <t xml:space="preserve"> (2)</t>
    </r>
  </si>
  <si>
    <r>
      <t>3º PAG. ESPECIAL POR CONTA</t>
    </r>
    <r>
      <rPr>
        <vertAlign val="superscript"/>
        <sz val="8.5"/>
        <rFont val="Arial"/>
        <family val="2"/>
      </rPr>
      <t xml:space="preserve"> (2) E (4)</t>
    </r>
  </si>
  <si>
    <t xml:space="preserve"> 03/04</t>
  </si>
  <si>
    <t xml:space="preserve"> 02/03</t>
  </si>
  <si>
    <t xml:space="preserve">[ 75.000.000  A  250.000.000 [ </t>
  </si>
  <si>
    <t xml:space="preserve">[ 25.000.000  A  75.000.000 [ </t>
  </si>
  <si>
    <t xml:space="preserve">[ 12.500.000  A  25.000.000 [ </t>
  </si>
  <si>
    <t xml:space="preserve">[ 5.000.000  A  12.500.000 [ </t>
  </si>
  <si>
    <t xml:space="preserve"> [ 2.500.000  A  5.000.000 [ </t>
  </si>
  <si>
    <t xml:space="preserve"> [ 1.000.000  A  1.500.000 [ </t>
  </si>
  <si>
    <t xml:space="preserve">[ 500.000  A  1.000.000 [ </t>
  </si>
  <si>
    <t xml:space="preserve">[ 150.000  A  500.000 [ </t>
  </si>
  <si>
    <t xml:space="preserve">[ 1  A  150.000 [ </t>
  </si>
  <si>
    <t>ESCALÕES DE PROVEITOS</t>
  </si>
  <si>
    <t>INDICADORES POR ESCALÕES DE TOTAL DE PROVEITOS</t>
  </si>
  <si>
    <t>caes</t>
  </si>
  <si>
    <t>distritos</t>
  </si>
  <si>
    <t>Data: 2002/01</t>
  </si>
  <si>
    <t>**</t>
  </si>
  <si>
    <t>Regime de Isenção Temporária</t>
  </si>
  <si>
    <t>Regime de Isenção Definitiva</t>
  </si>
  <si>
    <t>Regime Geral</t>
  </si>
  <si>
    <t>ESCALÕES</t>
  </si>
  <si>
    <t>(Em Euros)</t>
  </si>
  <si>
    <t xml:space="preserve">[ 1.500.000  A  2.500.000 [ </t>
  </si>
  <si>
    <t>(a) Implica sempre o pagamento de imposto, mesmo que, em consequência de retenções na fonte e / ou pagamentos por conta, o sujeito passivo venha a ter direito a reembolso.</t>
  </si>
  <si>
    <t>3 - Não residente com estabelecimento estável</t>
  </si>
  <si>
    <t>4 - Não residente sem estabelecimento estável</t>
  </si>
  <si>
    <t>Grupo de Sociedades</t>
  </si>
  <si>
    <t>Declaração de Grupo</t>
  </si>
  <si>
    <t>Declaração do Período de Cessação</t>
  </si>
  <si>
    <t>Após a alteração do Per. Esp. Trib.</t>
  </si>
  <si>
    <t xml:space="preserve">&lt;         0 </t>
  </si>
  <si>
    <t>Desconhecido</t>
  </si>
  <si>
    <t xml:space="preserve">                   &lt;         0 </t>
  </si>
  <si>
    <t xml:space="preserve">                   =      0 </t>
  </si>
  <si>
    <t xml:space="preserve">&lt;       0 </t>
  </si>
  <si>
    <t xml:space="preserve">                   =        0 </t>
  </si>
  <si>
    <t>Taxas excepcionais ( De Beneficio Fiscal )</t>
  </si>
  <si>
    <t>EVOLUÇÃO DAS TAXAS NOMINAIS EM IRC</t>
  </si>
  <si>
    <t>Por Tipo de Declaração</t>
  </si>
  <si>
    <t>escalões</t>
  </si>
  <si>
    <t xml:space="preserve">PREJUÍZO PARA EFEITOS FISCAIS </t>
  </si>
  <si>
    <t xml:space="preserve">LUCRO TRIBUTÁVEL </t>
  </si>
  <si>
    <r>
      <t>CÁLCULO DO IMPOSTO</t>
    </r>
    <r>
      <rPr>
        <u/>
        <vertAlign val="superscript"/>
        <sz val="18"/>
        <rFont val="Arial"/>
        <family val="2"/>
      </rPr>
      <t xml:space="preserve"> (a)</t>
    </r>
  </si>
  <si>
    <t>(a) Relativamente às empresas tributadas pelo regime especial dos grupos de sociedades, foram consideradas apenas as declarações de grupo</t>
  </si>
  <si>
    <t xml:space="preserve">[ Mais de 250.000.000 [ </t>
  </si>
  <si>
    <t>1 - Residente que exerce a titulo principal actividade comercial, industrial ou agrícola</t>
  </si>
  <si>
    <t>Antes da alteração do Per. Esp. Trib.</t>
  </si>
  <si>
    <t>C/ Prejuízo Fiscal</t>
  </si>
  <si>
    <t>Prejuízo Fiscal</t>
  </si>
  <si>
    <r>
      <t xml:space="preserve">Prejuízo Fiscal </t>
    </r>
    <r>
      <rPr>
        <vertAlign val="superscript"/>
        <sz val="10"/>
        <rFont val="Arial"/>
        <family val="2"/>
      </rPr>
      <t>(a)</t>
    </r>
  </si>
  <si>
    <t>LUCRO TRIBUTÁVEL TOTAL</t>
  </si>
  <si>
    <t>(c) Sublinha-se que os números aqui indicados referem-se apenas aos sujeitos passivos que, apesar de não terem apurado imposto a pagar na DR Mod. 22, efectuaram Pagamentos Especiais por Conta. Tais números representam uma pequena parte do número total de sujeitos passivos que em cada um destes anos efectuaram Pagamentos Especiais por Conta.</t>
  </si>
  <si>
    <t>Resultado da Liquidação</t>
  </si>
  <si>
    <t>CRLNN</t>
  </si>
  <si>
    <t>CRLNV</t>
  </si>
  <si>
    <t xml:space="preserve">CRLPN </t>
  </si>
  <si>
    <t>CRLPV</t>
  </si>
  <si>
    <t>CPFTN</t>
  </si>
  <si>
    <t>CPFTV</t>
  </si>
  <si>
    <t>CLTTN</t>
  </si>
  <si>
    <t>CLTTV</t>
  </si>
  <si>
    <t>CLTTN (S)</t>
  </si>
  <si>
    <t>CLTTV (S)</t>
  </si>
  <si>
    <t>CMCTN</t>
  </si>
  <si>
    <t>CMCTV</t>
  </si>
  <si>
    <t>CCOLN</t>
  </si>
  <si>
    <t>CCOLV</t>
  </si>
  <si>
    <t>CIRCN</t>
  </si>
  <si>
    <t>CIRCV</t>
  </si>
  <si>
    <t>Ctxef</t>
  </si>
  <si>
    <t>DBFREND</t>
  </si>
  <si>
    <t>DTA</t>
  </si>
  <si>
    <t>DMCIV</t>
  </si>
  <si>
    <r>
      <t>POSITIVO</t>
    </r>
    <r>
      <rPr>
        <b/>
        <vertAlign val="superscript"/>
        <sz val="10"/>
        <rFont val="Arial"/>
        <family val="2"/>
      </rPr>
      <t>(a)</t>
    </r>
  </si>
  <si>
    <r>
      <t>COLECTÁVEL</t>
    </r>
    <r>
      <rPr>
        <b/>
        <sz val="9"/>
        <rFont val="Arial"/>
        <family val="2"/>
      </rPr>
      <t xml:space="preserve"> </t>
    </r>
    <r>
      <rPr>
        <b/>
        <vertAlign val="superscript"/>
        <sz val="9"/>
        <rFont val="Arial"/>
        <family val="2"/>
      </rPr>
      <t>(b)</t>
    </r>
  </si>
  <si>
    <t>(a) Inclui o regime simplificado</t>
  </si>
  <si>
    <t>(b) Matéria colectável não isenta</t>
  </si>
  <si>
    <t>Juros compensatórios / Juros de mora</t>
  </si>
  <si>
    <r>
      <t>Imposto à taxa reduzida</t>
    </r>
    <r>
      <rPr>
        <vertAlign val="superscript"/>
        <sz val="10"/>
        <rFont val="Arial"/>
        <family val="2"/>
      </rPr>
      <t xml:space="preserve"> (b)</t>
    </r>
  </si>
  <si>
    <t>22,5%</t>
  </si>
  <si>
    <t>Nota:</t>
  </si>
  <si>
    <t xml:space="preserve">Na sequência dos aspectos referidos no ponto 2 da Nota de Apresentação, relembra-se que estes dados não se podem considerar definitivos, uma vez que se reportam às declarações que se encontram certas centralmente à data de 17 de Novembro do ano seguinte ao exercício a que respeitam. </t>
  </si>
  <si>
    <t>17,5%</t>
  </si>
  <si>
    <t>Regime de Redução de Taxa</t>
  </si>
  <si>
    <t>Dedução prej. Fiscais</t>
  </si>
  <si>
    <t>Dedução benef. Fiscais</t>
  </si>
  <si>
    <t>Lucro Tributável</t>
  </si>
  <si>
    <r>
      <t>Lucro Tributável</t>
    </r>
    <r>
      <rPr>
        <vertAlign val="superscript"/>
        <sz val="10"/>
        <rFont val="Arial"/>
        <family val="2"/>
      </rPr>
      <t xml:space="preserve"> (a)</t>
    </r>
  </si>
  <si>
    <t xml:space="preserve">ESTATÍSTICAS DAS DECLARAÇÕES MOD 22   </t>
  </si>
  <si>
    <t>CAP.I - NÚMERO DE DECLARAÇÕES</t>
  </si>
  <si>
    <t>QUADRO</t>
  </si>
  <si>
    <t>CAP.II - VALORES DECLARADOS</t>
  </si>
  <si>
    <t xml:space="preserve">    - Número de Declarações</t>
  </si>
  <si>
    <t xml:space="preserve">    - Valores Declarados</t>
  </si>
  <si>
    <t>Var.   (%)</t>
  </si>
  <si>
    <t xml:space="preserve">Agricultura, produção animal, caça,  floresta e pesca </t>
  </si>
  <si>
    <t>B</t>
  </si>
  <si>
    <t>C</t>
  </si>
  <si>
    <t xml:space="preserve">Indústrias transformadoras </t>
  </si>
  <si>
    <t xml:space="preserve">Captação, tratamento e distribuição de água; saneamento,  gestão de resíduos e despoluição </t>
  </si>
  <si>
    <t>Comércio por grosso e a retalho; reparação de veículos automóveis e motociclos</t>
  </si>
  <si>
    <t>H</t>
  </si>
  <si>
    <t>Transportes e armazenagem</t>
  </si>
  <si>
    <t>I</t>
  </si>
  <si>
    <t>Alojamento, restauração e similares</t>
  </si>
  <si>
    <t>J</t>
  </si>
  <si>
    <t>K</t>
  </si>
  <si>
    <t>L</t>
  </si>
  <si>
    <t xml:space="preserve">Actividades imobiliárias </t>
  </si>
  <si>
    <t>Administração Pública e Defesa; Segurança Social Obrigatória</t>
  </si>
  <si>
    <t>Q</t>
  </si>
  <si>
    <t>R</t>
  </si>
  <si>
    <t>S</t>
  </si>
  <si>
    <t>U</t>
  </si>
  <si>
    <t>Actividades dos organismos internacionais e outras instituições extra-territoriais</t>
  </si>
  <si>
    <t>Var.    (%)</t>
  </si>
  <si>
    <t>2008 - QUADRO RESUMO</t>
  </si>
  <si>
    <t>F</t>
  </si>
  <si>
    <t>Reposição de Beneficios Fiscais</t>
  </si>
  <si>
    <t>Cod DF</t>
  </si>
  <si>
    <t>IRC de Exercícios Anteriores</t>
  </si>
  <si>
    <t>Desp. Conf ou Tributações Autonómas</t>
  </si>
  <si>
    <t>C 372</t>
  </si>
  <si>
    <t>IRC Liquidado (corrigido)</t>
  </si>
  <si>
    <t>(371) Resultado da Liquidação</t>
  </si>
  <si>
    <t>10</t>
  </si>
  <si>
    <t>11</t>
  </si>
  <si>
    <t>12</t>
  </si>
  <si>
    <t>13</t>
  </si>
  <si>
    <t>14</t>
  </si>
  <si>
    <t>15</t>
  </si>
  <si>
    <t>16</t>
  </si>
  <si>
    <t>17</t>
  </si>
  <si>
    <t>18</t>
  </si>
  <si>
    <t>19</t>
  </si>
  <si>
    <t>20</t>
  </si>
  <si>
    <t>21</t>
  </si>
  <si>
    <t>22</t>
  </si>
  <si>
    <t>Escalão Total Proveitos Exercício</t>
  </si>
  <si>
    <t>00 - &lt;0</t>
  </si>
  <si>
    <t>01 - [ 0 ]</t>
  </si>
  <si>
    <t xml:space="preserve">02 - [ 1  A  150.000 [ </t>
  </si>
  <si>
    <t xml:space="preserve">03 - [ 150.000  A  500.000 [ </t>
  </si>
  <si>
    <t xml:space="preserve">04 - [ 500.000  A  1.000.000 [ </t>
  </si>
  <si>
    <t xml:space="preserve">05 - [ 1.000.000  A  1.500.000 [ </t>
  </si>
  <si>
    <t>06 - [ 1.500.000  A  2.500.000 [</t>
  </si>
  <si>
    <t xml:space="preserve">07 - [ 2.500.000  A  5.000.000 [ </t>
  </si>
  <si>
    <t xml:space="preserve">08 - [ 5.000.000  A  12.500.000 [ </t>
  </si>
  <si>
    <t xml:space="preserve">09 - [ 12.500.000  A  25.000.000 [ </t>
  </si>
  <si>
    <t xml:space="preserve">10 - [ 25.000.000  A  75.000.000 [ </t>
  </si>
  <si>
    <t xml:space="preserve">11 - [ 75.000.000  A  250.000.000 [ </t>
  </si>
  <si>
    <t xml:space="preserve">12 - [ 250.000.000  A  *** [ </t>
  </si>
  <si>
    <t>Cod Secção 3112 do Ano</t>
  </si>
  <si>
    <t>*</t>
  </si>
  <si>
    <t>0</t>
  </si>
  <si>
    <t>25% / 20%</t>
  </si>
  <si>
    <t>Interioridade ( Normais / Inicio )</t>
  </si>
  <si>
    <t>Construção</t>
  </si>
  <si>
    <t>TX EFECT</t>
  </si>
  <si>
    <t>DED REND</t>
  </si>
  <si>
    <t>MC IS</t>
  </si>
  <si>
    <t>Pagamento Especial por Conta</t>
  </si>
  <si>
    <t>TOTAL DEDUÇÕES</t>
  </si>
  <si>
    <t>Juros de Mora</t>
  </si>
  <si>
    <t>TOTAL NUM</t>
  </si>
  <si>
    <t>MC TT</t>
  </si>
  <si>
    <t>TOTAL DEN</t>
  </si>
  <si>
    <t>DESC</t>
  </si>
  <si>
    <t>Act. famílias empregadoras pessoal doméstico e act. produção das famílias para uso próprio</t>
  </si>
  <si>
    <t>QUADRO 1</t>
  </si>
  <si>
    <t>QUADRO 2</t>
  </si>
  <si>
    <t>QUADRO 3</t>
  </si>
  <si>
    <t>QUADRO 4</t>
  </si>
  <si>
    <t>QUADRO 5</t>
  </si>
  <si>
    <t>QUADRO 6</t>
  </si>
  <si>
    <t>QUADRO 7</t>
  </si>
  <si>
    <t>QUADRO 8</t>
  </si>
  <si>
    <t>QUADRO 9</t>
  </si>
  <si>
    <t>QUADRO 10</t>
  </si>
  <si>
    <t>QUADRO 11</t>
  </si>
  <si>
    <t>QUADRO 12</t>
  </si>
  <si>
    <t>QUADRO 13</t>
  </si>
  <si>
    <t>QUADRO 14</t>
  </si>
  <si>
    <t>QUADRO 15</t>
  </si>
  <si>
    <t>QUADRO 16</t>
  </si>
  <si>
    <t>QUADRO 17</t>
  </si>
  <si>
    <t>QUADRO 18</t>
  </si>
  <si>
    <t>QUADRO 19</t>
  </si>
  <si>
    <t>QUADRO 20</t>
  </si>
  <si>
    <t>QUADRO 21</t>
  </si>
  <si>
    <t>QUADRO 22</t>
  </si>
  <si>
    <t>QUADRO 23</t>
  </si>
  <si>
    <t>QUADRO 24</t>
  </si>
  <si>
    <t>QUADRO 25</t>
  </si>
  <si>
    <t>QUADRO 26</t>
  </si>
  <si>
    <t>QUADRO 27</t>
  </si>
  <si>
    <t>QUADRO 28</t>
  </si>
  <si>
    <t>QUADRO 29</t>
  </si>
  <si>
    <t>QUADRO 30</t>
  </si>
  <si>
    <t>QUADRO 31</t>
  </si>
  <si>
    <t>QUADRO 33</t>
  </si>
  <si>
    <t>QUADRO 34</t>
  </si>
  <si>
    <t>QUADRO 35</t>
  </si>
  <si>
    <t>QUADRO 36</t>
  </si>
  <si>
    <t>QUADRO 37</t>
  </si>
  <si>
    <t>QUADRO 38</t>
  </si>
  <si>
    <t>QUADRO 39</t>
  </si>
  <si>
    <t>QUADRO 40</t>
  </si>
  <si>
    <t>QUADRO 41</t>
  </si>
  <si>
    <t>QUADRO 42</t>
  </si>
  <si>
    <t>QUADRO 43</t>
  </si>
  <si>
    <t>QUADRO 44</t>
  </si>
  <si>
    <t>QUADRO 45</t>
  </si>
  <si>
    <t>QUADRO 46</t>
  </si>
  <si>
    <t>QUADRO 47</t>
  </si>
  <si>
    <t>QUADRO 48</t>
  </si>
  <si>
    <t>QUADRO 49</t>
  </si>
  <si>
    <t>QUADRO 50</t>
  </si>
  <si>
    <t>QUADRO 51</t>
  </si>
  <si>
    <t>QUADRO 52</t>
  </si>
  <si>
    <t>QUADRO 53</t>
  </si>
  <si>
    <t>QUADRO 54</t>
  </si>
  <si>
    <t>QUADRO 55</t>
  </si>
  <si>
    <t>QUADRO 56</t>
  </si>
  <si>
    <t>QUADRO 57</t>
  </si>
  <si>
    <t>QUADRO 58</t>
  </si>
  <si>
    <t>QUADRO 59</t>
  </si>
  <si>
    <t>QUADRO 60</t>
  </si>
  <si>
    <t>QUADRO 61</t>
  </si>
  <si>
    <t>QUADRO 62</t>
  </si>
  <si>
    <t>QUADRO 63</t>
  </si>
  <si>
    <t>QUADRO 64</t>
  </si>
  <si>
    <t>QUADRO 65</t>
  </si>
  <si>
    <t>LUCRO TRIB -  REG SIMPL.</t>
  </si>
  <si>
    <t>PREJUIZO FISCAL</t>
  </si>
  <si>
    <t>QUADRO 66</t>
  </si>
  <si>
    <t>2009 - QUADRO RESUMO</t>
  </si>
  <si>
    <t>Var. (%)</t>
  </si>
  <si>
    <t>01 - [ 0 ] - escalões</t>
  </si>
  <si>
    <t>01 - [ 0 ] assumido</t>
  </si>
  <si>
    <t>QUADRO 67</t>
  </si>
  <si>
    <t>QUADRO 68</t>
  </si>
  <si>
    <t>QUADRO 69</t>
  </si>
  <si>
    <t>CAP.III - INDICADORES POR CAE</t>
  </si>
  <si>
    <t>Pelo facto de os sujeitos passivos de IRC poderem obter rendimentos sujeitos a mais do que um regime, o total de declarações não corresponde ao somatório das parcelas.</t>
  </si>
  <si>
    <t>(b) Resultante de IRC de exercícios anteriores, reposição de beneficios fiscais, resultado da liquidação, derrama, derrama estadual,  tributações autónomas e juros.</t>
  </si>
  <si>
    <t xml:space="preserve">        Resultado liquido do exercício (positivo)</t>
  </si>
  <si>
    <t xml:space="preserve">        Resultado liquido do exercício (negativo)</t>
  </si>
  <si>
    <t xml:space="preserve">          SOMA &gt; 0</t>
  </si>
  <si>
    <t xml:space="preserve">          SOMA &lt; 0</t>
  </si>
  <si>
    <t>752 225</t>
  </si>
  <si>
    <t>753 226</t>
  </si>
  <si>
    <t>745 257</t>
  </si>
  <si>
    <t>ESCALÕES DE VOLUME DE NEGÓCIOS</t>
  </si>
  <si>
    <t>( Campo 777 )</t>
  </si>
  <si>
    <t>( Campo 778 )</t>
  </si>
  <si>
    <t>Prémios de seguro e contribuições</t>
  </si>
  <si>
    <r>
      <t xml:space="preserve">Fonte: </t>
    </r>
    <r>
      <rPr>
        <b/>
        <sz val="10"/>
        <rFont val="Arial"/>
        <family val="2"/>
      </rPr>
      <t>AT</t>
    </r>
    <r>
      <rPr>
        <sz val="10"/>
        <rFont val="Arial"/>
        <family val="2"/>
      </rPr>
      <t xml:space="preserve"> - Autoridade Tributária e Aduaneira</t>
    </r>
  </si>
  <si>
    <t>QUADRO 32</t>
  </si>
  <si>
    <t>2012</t>
  </si>
  <si>
    <t>11/12</t>
  </si>
  <si>
    <t>2012 - QUADRO RESUMO</t>
  </si>
  <si>
    <t>Derrama Estadual</t>
  </si>
  <si>
    <t>Continente</t>
  </si>
  <si>
    <t>Açores</t>
  </si>
  <si>
    <t>Madeira</t>
  </si>
  <si>
    <t>POR ESCALÕES DE VOLUME DE NEGÓCIOS</t>
  </si>
  <si>
    <t>Contribuição sobre o setor bancário [art.º 45.º, n.º 1, al. o)]</t>
  </si>
  <si>
    <t>(a) Taxa Média Efetiva = (Σ IRC Liquidado Corrigido + Σ Reposição de Benefícios Fiscais + Σ Tributação Autónoma + Σ Resultado da Liquidação + Σ Derrama Estadual + Σ IRC de Exercícios Anteriores)/ ( Σ Matéria Coletável Total + Σ Benefícios por Dedução ao Rendimento)</t>
  </si>
  <si>
    <t>Conforme referido na alínea c) do ponto 4 da Nota de Apresentação, a inclusão das "Tributações Autónomas" no cálculo da taxa efetiva determina que, em situações pontuais, esta taxa seja superior à nominal.</t>
  </si>
  <si>
    <t>MATÉRIA COLETÁVEL</t>
  </si>
  <si>
    <t>2 - Residente que não exerce a titulo principal atividade comercial, industrial ou agrícola</t>
  </si>
  <si>
    <t>Dec. do Ex. de Inicio de Atividade</t>
  </si>
  <si>
    <t>Indústrias extrativas</t>
  </si>
  <si>
    <t xml:space="preserve">Atividades imobiliárias </t>
  </si>
  <si>
    <t>Atividades de consultoria,  científicas, técnicas e similares</t>
  </si>
  <si>
    <t>Atividades de saúde humana e apoio  social</t>
  </si>
  <si>
    <t>Outras atividades de serviços</t>
  </si>
  <si>
    <t>No 1º escalão  - Volume de Negócios desconhecido - estão incluídos os sujeitos passivos que não indicaram qualquer valor no campo 411 da declaração Modelo 22 nem apresentaram Declaração Anual/IES no respetivo exercício.</t>
  </si>
  <si>
    <t>C/ Matéria Coletável não isenta&gt; 0</t>
  </si>
  <si>
    <t>C/ Matéria Coletável não isenta = 0</t>
  </si>
  <si>
    <t>Alteração do regime fiscal dos contratos de construção (Correções positivas)</t>
  </si>
  <si>
    <t>Alteração do regime fiscal dos contratos de construção (Correções negativas)</t>
  </si>
  <si>
    <t>Matéria Coletável</t>
  </si>
  <si>
    <t>O somatório das declarações relativas a cada uma das grandezas, nos vários regimes, não coincide com o número de declarações apresentado nos respetivos quadros, uma vez que existem contribuintes que declaram rendimentos em mais do que um regime.</t>
  </si>
  <si>
    <t>APURAMENTO DA MATÉRIA COLETÁVEL</t>
  </si>
  <si>
    <t xml:space="preserve">COLETA </t>
  </si>
  <si>
    <t>Atividades mal definidas</t>
  </si>
  <si>
    <t>Eletricidade, gás, vapor,  água quente e fria e ar frio</t>
  </si>
  <si>
    <t xml:space="preserve">Atividades de informação e de comunicação </t>
  </si>
  <si>
    <t>Atividades financeiras e de seguros</t>
  </si>
  <si>
    <t xml:space="preserve">Atividades administrativas e dos serviços de apoio </t>
  </si>
  <si>
    <t xml:space="preserve">Atividades artísticas, de espetáculos, desportivas e recreativas </t>
  </si>
  <si>
    <t>At. famílias empregadoras pessoal doméstico e at. produção das famílias para uso próprio</t>
  </si>
  <si>
    <t>Atividades dos organismos internacionais e outras instituições extra-territoriais</t>
  </si>
  <si>
    <t>COLETA</t>
  </si>
  <si>
    <r>
      <t>MATÉRIA COLETÁVEL</t>
    </r>
    <r>
      <rPr>
        <b/>
        <u/>
        <vertAlign val="superscript"/>
        <sz val="11"/>
        <rFont val="Arial"/>
        <family val="2"/>
      </rPr>
      <t>(a)</t>
    </r>
  </si>
  <si>
    <t>(a) Matéria coletável não isenta</t>
  </si>
  <si>
    <r>
      <t xml:space="preserve">TAXAS MÉDIAS EFETIVAS </t>
    </r>
    <r>
      <rPr>
        <b/>
        <u/>
        <vertAlign val="superscript"/>
        <sz val="18"/>
        <rFont val="Arial"/>
        <family val="2"/>
      </rPr>
      <t>(a)</t>
    </r>
  </si>
  <si>
    <r>
      <t>MATÉRIA COLETÁVEL</t>
    </r>
    <r>
      <rPr>
        <b/>
        <vertAlign val="superscript"/>
        <sz val="10"/>
        <rFont val="Arial"/>
        <family val="2"/>
      </rPr>
      <t>(a)</t>
    </r>
  </si>
  <si>
    <t>TAXA EFETIVA</t>
  </si>
  <si>
    <t>ÍNDICE</t>
  </si>
  <si>
    <r>
      <t>MATÉRIA COLETÁVEL</t>
    </r>
    <r>
      <rPr>
        <b/>
        <u/>
        <vertAlign val="superscript"/>
        <sz val="16"/>
        <rFont val="Arial"/>
        <family val="2"/>
      </rPr>
      <t>(a)</t>
    </r>
  </si>
  <si>
    <t>INDICADORES POR ESCALÕES DE VOLUME DE NEGÓCIOS</t>
  </si>
  <si>
    <t>ESCALÕES DE
 VOLUME DE NEGÓCIOS</t>
  </si>
  <si>
    <t>INDICADORES POR ESCALÕES DE TOTAL DE VOLUME DE NEGÓCIOS</t>
  </si>
  <si>
    <t>( Campo 701 )</t>
  </si>
  <si>
    <t xml:space="preserve">    Taxa geral</t>
  </si>
  <si>
    <t xml:space="preserve">    R. A. Madeira</t>
  </si>
  <si>
    <t>2013</t>
  </si>
  <si>
    <t>12/13</t>
  </si>
  <si>
    <t>2013 - QUADRO RESUMO</t>
  </si>
  <si>
    <t>Variações patrimoniais positivas não refletidas no resultado líquido do período (art.º 21.º) e quota-parte do subsídio respeitante a ativos fixos tangíveis não depreciáveis e ativos intangíveis com vida útil indefinida [art.º 22.º n.º 1, al. b)]</t>
  </si>
  <si>
    <t>Var. pat. positivas (regime transitório previsto no art.º 5.º , n.ºs 1, 5 e 6 do DL 159/2009, de 13/7)</t>
  </si>
  <si>
    <t>Var. pat. negativas não refletidas no resultado liquido do período (art.º 24.º)</t>
  </si>
  <si>
    <t>Var. pat. negativas (regime transitório previsto no art.º 5.º , n.ºs 1, 5 e 6 do DL 159/2009, de 13/7)</t>
  </si>
  <si>
    <t>Matéria coletável / lucro tributável imputado por sociedades transparentes, ACE ou AEIE (art.º 6.º)</t>
  </si>
  <si>
    <t>Correções relativas a períodos de tributação anteriores (art.º 18.º, nº 2)</t>
  </si>
  <si>
    <t>Vendas e prestações de serviços com pagamento deferido: diferença entre quantia nominal da contraprestação e o justo valor (art.º 18.º, n.º 5)</t>
  </si>
  <si>
    <t>Anulação dos efeitos do método de equivalência patrimonial (art.º 18.º, n.º 8)</t>
  </si>
  <si>
    <t>Ajustamentos não dedutiveis decorrentes da aplicação do justo valor (art.º 18.º, n.º 9)</t>
  </si>
  <si>
    <t>Pagamentos com base em acções (art.º 18.º, n.º 11)</t>
  </si>
  <si>
    <t>Gastos de beneficios de cessação de emprego, benefícios de reforma e outros benefícios pós emprego ou a longo prazo dos empregados (art.º 18.º, n.º 12)</t>
  </si>
  <si>
    <t>Gastos não documentados (art.º 23.º, n.º 1)</t>
  </si>
  <si>
    <t>Gastos suportados com transmissão onerosa de partes de capital (art.º 23.º,n.ºs 3,4 e 1ª parte do n.º 5)</t>
  </si>
  <si>
    <t>Ajustamentos em inventários para além dos limites legais (art.º 28.º) e perdas por imparidade em créditos não fiscalmente dedutíveis ou para além dos limites legais (art.º 35.º)</t>
  </si>
  <si>
    <t>Depreciações e amortizações (art.º 34. º, n.º 1), perdas por imparidade de ativos depreciáveis ou amortizáveis (art.º
35.º, n.º 4) e desvalorizações excecionais (art.º 38.º), não aceites como gastos</t>
  </si>
  <si>
    <t>40% do aumento das depreciações dos ativos fixos tangíveis em resultado de reavaliação fiscal (art.º15.º, n.º 2 do D.R. 25/2009, de 14/9)</t>
  </si>
  <si>
    <t>Provisões não dedutíveis ou para além dos limites legais (art.ºs 19.º, nº 3 e 39.º) e perdas por imparidade fiscalmente não dedutiveis de ativos financeiros</t>
  </si>
  <si>
    <t>Créditos incobráveis não aceites como gastos (art.º 41.º)</t>
  </si>
  <si>
    <t>Realizações de utilidade social não dedutíveis (art.º 43.º)</t>
  </si>
  <si>
    <t>IRC e outros impostos que direta ou indiretamente incidam sobre lucros [art.º 45.º, n.º 1, al.a)]</t>
  </si>
  <si>
    <t>Impostos diferidos [art.º 45.º, n.º 1, al. a)]</t>
  </si>
  <si>
    <t>Encargos evidenciados em documentos emitidos por sujeitos passivos com NIF inexistente ou inválido ou por sujeitos passivos cessados oficiosamente [art.º 45.º,n.º 1, al. b)]</t>
  </si>
  <si>
    <t>Impostos e outros encargos que incidam sobre terceiros que o sujeito passivo não esteja legalmente autorizado a suportar [art.º 45.º, n.º 1 , al. c)]</t>
  </si>
  <si>
    <t>Multas, coimas, juros compensatórios e demais encargos pela prática de infrações [art.º 45.º, n.º 1, al. d)]</t>
  </si>
  <si>
    <t>Indemnizações por eventos seguráveis [art.º 45.º, n.º 1, al. e)]</t>
  </si>
  <si>
    <t>Ajudas de custo e encargos com compensação pela deslocação em viatura própria do trabalhador [art.º 45.º, n.º 1, al. f)]</t>
  </si>
  <si>
    <t>Encargos não devidamente documentados [art.º 45.º, n.º 1, al. g)]</t>
  </si>
  <si>
    <t>Encargos com o aluguer de viaturas sem condutor [art.º 45.º, n.º 1, al. h)]</t>
  </si>
  <si>
    <t>Encargos com combustíveis [art.º 45.º, n.º 1, al. i)]</t>
  </si>
  <si>
    <t>Juros de suprimentos [art.º 45.º, n.º 1, al. j)]</t>
  </si>
  <si>
    <t>Gastos não dedutiveis relativos à participação nos lucros por membros org. sociais [art.º 45.º, n.º 1, al. n)]</t>
  </si>
  <si>
    <t>50% de outras perdas relativas a partes de capital ou outras comp. do capital próprio (art.º 45.º, n.º 3,parte final]</t>
  </si>
  <si>
    <t>Mais-valia fiscal resultante de mudanças no modelo de valorização [art.º 46.º, n.º 5, al. b)]</t>
  </si>
  <si>
    <t>Diferença positiva entre as mais-valias e as menos-valias fiscais sem intenção de reinvestimento (art.º 46.º)</t>
  </si>
  <si>
    <t>50% da diferença positiva entre as mais-valias e as menos-valias fiscais com intenção expressa de reinvestimento (art.º 48.º, n.os 1, 4 e 5)</t>
  </si>
  <si>
    <t>Acréscimos por não reinvestimento ou pela não manutenção das partes de capital na titulariedade do adquirente (art.º 48.º, n.ºs 6 e 7)</t>
  </si>
  <si>
    <t>Mais-valias fiscais - regime transitório (art.º 7,n.º 7, al. b) da Lei 30-G/2000, de 29/12 e artº 32.º, n.º 8 da Lei n.º 109-B/2001, de 27/12)</t>
  </si>
  <si>
    <t>Correções relativas a  instrumentos financeiros derivados (art.º 49.º)</t>
  </si>
  <si>
    <t>Correções relativas a preços de transferência (art.º 63.º, n.º 8)</t>
  </si>
  <si>
    <t>Diferença positiva entre o valor pat. trib. def. do imóvel e valor constante do contrato [art.º 64.º, n.º 3,al.a)]</t>
  </si>
  <si>
    <t>Pagamentos a entidades não residentes sujeitas a um regime fiscal privilegiado (art.º 65.º)</t>
  </si>
  <si>
    <t>Imputação de lucros de soc. não residentes suj. a um regime fiscal privilegiado  (art.º 66.º)</t>
  </si>
  <si>
    <t>Correções nos casos de crédito de imposto e retenção na fonte  (art.º 68º)</t>
  </si>
  <si>
    <t>Correções resultantes da opção pelo regime especial aplicável às fusões, cisões, entradas de ativos e permutas de partes sociais (art.º 74.º, 76.º e 77.º)</t>
  </si>
  <si>
    <t>Encargos financeiros não dedutíveis (art.º 32.º, n.º 2 do EBF)</t>
  </si>
  <si>
    <t>Despesas ou encargos de projeção económica plurianual contabilizados como gasto na vigência do POC e ainda não aceites fiscalmente [art.º 22.º al f)do DR 25/2009, de 14/9]</t>
  </si>
  <si>
    <t>Prejuízo fiscal imputado por ACE ou AEIE (art.º 6º)</t>
  </si>
  <si>
    <t>Correções relativas a períodos de tributação anteriores (art.º 18.º, n.º 2)</t>
  </si>
  <si>
    <t>Vendas e prestação de serviços com pagamento diferido: rédito de juros (art.º 18.º, n.º 5)</t>
  </si>
  <si>
    <t>Ajustamentos não tributáveis decorrentes da aplicação do justo valor (art.º 18.º, n.º 9)</t>
  </si>
  <si>
    <t>Pagamentos com base em ações (art.º 18.º, n.º 11)</t>
  </si>
  <si>
    <t>Pagamento ou colocação à disposição dos beneficiários de benefícios de cessação de emprego, beneficios de reforma e outros benef. de pós emprego ou a longo prazo dos empregados (art.º 18.º, n.º 12)</t>
  </si>
  <si>
    <t>Reversão de ajustamentos em inventários tributados (art.º 28.º, n.º 3) e de perdas por imparidade tributadas (art.º 35.º, n.º 3)</t>
  </si>
  <si>
    <t>Reversão de provisões tributadas (art.ºs 19.º, n.º 3 e 39.º, n.º 4)</t>
  </si>
  <si>
    <t>50% da menos-valia fiscal resultante de mudanças no modelo de valorização [art.º 46.º n.º 5.º, al. b) e art.º 45.º, n.º 3, parte final] e 50% da diferença negativa entre as mais e as menos-valias fiscais de partes de capital ou outras componentes do capital próprio (art.º 45.º, n.º 3, 1ª parte)</t>
  </si>
  <si>
    <t>Diferença negativa entre as mais-valias e as menos-valias fiscais (art.º 46.º)</t>
  </si>
  <si>
    <t>Correções relativas a instrumentos financeiros derivados (art.º 49.º)</t>
  </si>
  <si>
    <t>Eliminação da dupla tributação económica dos lucros distribuidos (art.º 51.º)</t>
  </si>
  <si>
    <t>Limitação à dedutibilidade de gastos de financiamento  (art.º 67.º)</t>
  </si>
  <si>
    <t>Restituição de impostos não dedutiveis e excesso da estimativa para impostos</t>
  </si>
  <si>
    <t>781 Novo</t>
  </si>
  <si>
    <t>Perdas por imparidade tributadas em períodos de tributação anteriores (artº 35º n.ºs 1 e 4)</t>
  </si>
  <si>
    <t>CAP.IV - INDICADORES POR ESCALÕES DE VOLUME DE NEGÓCIOS</t>
  </si>
  <si>
    <t>(a) IRC Liquidado = Valor do Campo 358 do Quadro 10 da Declaração Mod.22 ( Corresponde à coleta líquida das deduções inscritas nos campos 353 a 356 da Mod.22). No entanto, para determinação do número de declarações com  IRC Liquidado positivo efetivo deveria adicionar-se (número indisponível) o número de declarações em que o montante do Pagamento Especial por Conta (PEC) deduzido anula a colecta, donde resultaria um número de declarações com IRC Liquidado positivo superior ao indicado.</t>
  </si>
  <si>
    <t>Donativos não previstos ou além dos limites legais (art.º 62.º e 62.º-A EBF e do EMC)</t>
  </si>
  <si>
    <t>Depreciações e amortizações tributadas em períodos de tributação anteriores (artº. 20º. do D.R. 25/2009, de 14/9)</t>
  </si>
  <si>
    <t>Correção pelo adquirente do imóvel quando adopta o valor patrimonial tributário definitivo para a determinação do resultado tributável na respectiva transmissão [art.º 64.º, n.º 3, al. b)]</t>
  </si>
  <si>
    <t>Donativos não previstos ou além dos limites legais (art.º 62.º e 62.º-A EBF)</t>
  </si>
  <si>
    <t>POR CAE</t>
  </si>
  <si>
    <t>LUCRO TRIBUTÁVEL</t>
  </si>
  <si>
    <t>n.a.</t>
  </si>
  <si>
    <t>(b) O campo 349 ( Imposto à taxa reduzida) é preenchido pelos sujeitos passivos que beneficiam de um dos regimes de redução de taxa. O número aqui apresentado não corresponde ao somatório dos números destes regimes indicados no quadro 2, dado que um elevado número de entidades do regime de redução de taxa não apura matéria coletável, sendo, em consequência, o imposto nulo.</t>
  </si>
  <si>
    <r>
      <t>COLETÁVEL</t>
    </r>
    <r>
      <rPr>
        <b/>
        <sz val="9"/>
        <rFont val="Arial"/>
        <family val="2"/>
      </rPr>
      <t xml:space="preserve"> </t>
    </r>
    <r>
      <rPr>
        <b/>
        <vertAlign val="superscript"/>
        <sz val="9"/>
        <rFont val="Arial"/>
        <family val="2"/>
      </rPr>
      <t>(a)</t>
    </r>
  </si>
  <si>
    <t>Var.    (p.p.)</t>
  </si>
  <si>
    <t>CAP.IV - INDICADORES POR ESCALÕES DE VOL. NEG.</t>
  </si>
  <si>
    <t>CAP.V - INDICADORES POR DISTRITO</t>
  </si>
  <si>
    <t>CAP.VI – RESUMO</t>
  </si>
  <si>
    <t>2014</t>
  </si>
  <si>
    <t>13/14</t>
  </si>
  <si>
    <t>Data: 2015-11</t>
  </si>
  <si>
    <t>2014 - QUADRO RESUMO</t>
  </si>
  <si>
    <t>2012- QUADRO RESUMO</t>
  </si>
  <si>
    <t>204a</t>
  </si>
  <si>
    <t>204b</t>
  </si>
  <si>
    <t>201a</t>
  </si>
  <si>
    <t>201b</t>
  </si>
  <si>
    <t>226a</t>
  </si>
  <si>
    <t>226b</t>
  </si>
  <si>
    <t>Gastos referentes a inventários e a fornecimentos e serviços externos com pagamento diferido: gastos de juros (art.º 18.º, n.º 5)</t>
  </si>
  <si>
    <t>Gastos referentes a inventários e a fornecimentos e serviços externos com pagamento diferido: diferença entre a quantia nominal da contraprestação e o justo valor (art.º 18.º, n.º 5)</t>
  </si>
  <si>
    <t>Despesas ilícitas [art.º 23.º-A, n.º 1, al. d)]</t>
  </si>
  <si>
    <t>Encargos relativos a barcos de recreio e aeronaves de passageiros [art.º 23.º-A, n.º 1, al. k)]</t>
  </si>
  <si>
    <t>Contribuição extraordinária sobre o setor energético [art.º 23.º-A, n.º 1, al. q)]</t>
  </si>
  <si>
    <t>Outras perdas relativas a instrumentos de capital próprio e gastos suportados com a transmissão onerosa de instrumentos de capital próprio de entidades não residentes sujeitas a um regime fi scal privilegiado (art.º 23.º-A, n.ºs 2 e 3)</t>
  </si>
  <si>
    <t>Prejuízos de estabelecimentos estáveis situados fora do território português (art.º 54.º -A)</t>
  </si>
  <si>
    <t>Correções nos casos de crédito de imposto por dupla tributação económica internacional (art.º 68.º, n.º 3)</t>
  </si>
  <si>
    <t>Transferência de residência, afetação de elementos patrimoniais a estabelecimento estável situado fora do território português, cessação da atividade ou transferência de elementos patrimoniais de estabelecimento estável situado em território português: saldo positivo referente aos elementos patrimoniais transferidos para outro Estado membro da UE ou do EEE ou afetos a estabelecimento estável aí situado (art.ºs 83.º, 84.º e 54.º-A, n.º 11)</t>
  </si>
  <si>
    <t>Transferência de residência, afetação de elementos patrimoniais a estabelecimento estável situado fora do território português, cessação da atividade ou transferência de elementos patrimoniais de estabelecimento estável situado em território português: saldo positivo referente aos elementos patrimoniais transferidos para países fora da UE ou do EEE ou afetos a estabelecimento estável aí situado (art.ºs 83.º, 84.º e 54.º-A, n.º 11)</t>
  </si>
  <si>
    <t>Anulação dos efeitos do método da equivalência patrimonial e do método de consolidação proporcional no caso de empreendimentos conjuntos que sejam sujeitos passivos de IRC (art.º 18.º, n.º 8)</t>
  </si>
  <si>
    <t>Gasto fiscal relativo a ativos intangíveis, propriedades de investimento e ativos biológicos não consumíveis (art.º 45.º -A)</t>
  </si>
  <si>
    <t>50% dos rendimentos de patentes e outros direitos de propriedade industrial (art.º 50.º -A)</t>
  </si>
  <si>
    <t>Lucros de estabelecimentos estáveis situados fora do território português (art.º 54.º -A)</t>
  </si>
  <si>
    <t>Transferência de residência, afetação de elementos patrimoniais a estabelecimento estável situado fora do território português, cessação da atividade ou transferência de elementos patrimoniais de estabelecimento estável situado em território português: saldo negativo referente aos elementos patrimoniais transferidos para fora do território português ou afetos a estabelecimento estável aí situado (art.ºs 83.º, 84.º e 54.º-A, n.º 11)</t>
  </si>
  <si>
    <t>Reporte dos gastos de financiamento líquidos de períodos de tributação anteriores (art.º 67.º)</t>
  </si>
  <si>
    <t>[ 150.000  A  500.000 [</t>
  </si>
  <si>
    <t>[ 500.000  A  1.000.000 [</t>
  </si>
  <si>
    <t>[ 1.000.000  A  1.500.000 [</t>
  </si>
  <si>
    <t>[ 1.500.000  A  2.500.000 [</t>
  </si>
  <si>
    <t>[ 2.500.000  A  5.000.000 [</t>
  </si>
  <si>
    <t>[ 5.000.000  A  12.500.000 [</t>
  </si>
  <si>
    <t>[ 12.500.000  A  25.000.000 [</t>
  </si>
  <si>
    <t>[ 25.000.000  A  75.000.000 [</t>
  </si>
  <si>
    <t>[ 75.000.000  A  250.000.000 [</t>
  </si>
  <si>
    <t>[ 250.000.000  A  *** [</t>
  </si>
  <si>
    <t>708a</t>
  </si>
  <si>
    <t>708b</t>
  </si>
  <si>
    <t>701a</t>
  </si>
  <si>
    <t>701b</t>
  </si>
  <si>
    <t>Fonte: DGCI / DGITA</t>
  </si>
  <si>
    <t>Data: 2011-12</t>
  </si>
  <si>
    <t>EXERCÍCIOS DE 2012 A 2014</t>
  </si>
  <si>
    <t xml:space="preserve">-     Resumo – Principais Indicadores </t>
  </si>
  <si>
    <t>-     Resumo – Gráfico Principais Indicadores</t>
  </si>
  <si>
    <t>-     Evolução das Taxas Nominais em IRC</t>
  </si>
  <si>
    <t>- Taxas Médias Efetivas</t>
  </si>
  <si>
    <t>- Taxas Médias Efetivas</t>
  </si>
  <si>
    <t>- Apuramento do Lucro Tributável – Número de Declarações</t>
  </si>
  <si>
    <t>- Apuramento do Lucro Tributável – Valores Declarados</t>
  </si>
  <si>
    <t>- Apuramento da Matéria Coletável – Número de Declarações</t>
  </si>
  <si>
    <t>- Apuramento da Matéria Coletável – Valores Declarados</t>
  </si>
  <si>
    <t>- Cálculo do Imposto - Número de Declarações</t>
  </si>
  <si>
    <t>- Cálculo do Imposto - Valores Declarados</t>
  </si>
  <si>
    <t>- Declarações por Tipo de Sujeito Passivo</t>
  </si>
  <si>
    <t>- Declarações por Regime de Tributação</t>
  </si>
  <si>
    <t>- Declarações por Tipo de Declaração Especial</t>
  </si>
  <si>
    <t xml:space="preserve">- Declarações por CAE </t>
  </si>
  <si>
    <t>- Declarações por Escalões de Volume de Negócios</t>
  </si>
  <si>
    <t>- Declarações por Distrito</t>
  </si>
  <si>
    <t>- Declarações por Resultado</t>
  </si>
  <si>
    <t xml:space="preserve">- Número de Declarações com e sem Pagamentos </t>
  </si>
  <si>
    <t xml:space="preserve">- Resultado líquido do exercício - negativo </t>
  </si>
  <si>
    <t>- Resultado líquido do exercício - negativo</t>
  </si>
  <si>
    <t>- Resultado líquido do exercício - positivo</t>
  </si>
  <si>
    <t>- Prejuízo fiscal - Número de Declarações</t>
  </si>
  <si>
    <t>- Prejuízo fiscal - Valores Declarados</t>
  </si>
  <si>
    <t>- Lucro tributável - Número de Declarações</t>
  </si>
  <si>
    <t>- Lucro tributável - Valores Declarados</t>
  </si>
  <si>
    <t>- Matéria coletável - Valores Declarados</t>
  </si>
  <si>
    <t>- Matéria coletável - Número de Declarações</t>
  </si>
  <si>
    <t xml:space="preserve">- Coleta – Número de Declarações </t>
  </si>
  <si>
    <t xml:space="preserve">- Coleta – Valores Declarados </t>
  </si>
  <si>
    <t>- IRC liquidado - Número de Declarações</t>
  </si>
  <si>
    <t>- IRC liquidado - Valores Declarados</t>
  </si>
  <si>
    <t>- 2012 - Quadro Resumo</t>
  </si>
  <si>
    <t>- 2013 - Quadro Resumo</t>
  </si>
  <si>
    <t>-  Matéria coletável - Valores Declarados</t>
  </si>
  <si>
    <t xml:space="preserve">- Coleta - Número de Declarações </t>
  </si>
  <si>
    <t xml:space="preserve">- Coleta - Valores Declarados </t>
  </si>
  <si>
    <t>- 2014 - Quadro Resumo</t>
  </si>
  <si>
    <r>
      <t xml:space="preserve">CAP.V - </t>
    </r>
    <r>
      <rPr>
        <b/>
        <i/>
        <sz val="13"/>
        <color indexed="8"/>
        <rFont val="Arial"/>
        <family val="2"/>
      </rPr>
      <t>INDICADORES POR DISTRITO</t>
    </r>
  </si>
  <si>
    <t>- Prejuízo fiscal – Número de Declarações</t>
  </si>
  <si>
    <t>- Prejuízo fiscal – Valores Declarados</t>
  </si>
  <si>
    <t>-  IRC liquidado - Valores Declarados</t>
  </si>
  <si>
    <r>
      <t xml:space="preserve">   - Número de Declarações 
</t>
    </r>
    <r>
      <rPr>
        <sz val="10"/>
        <rFont val="Arial"/>
        <family val="2"/>
      </rPr>
      <t>(Aplicável a partir de 2014. Não aplicável nos anos 2012 e 2013.)</t>
    </r>
  </si>
  <si>
    <r>
      <t xml:space="preserve">    - Valores Declarados 
</t>
    </r>
    <r>
      <rPr>
        <sz val="10"/>
        <rFont val="Arial"/>
        <family val="2"/>
      </rPr>
      <t>(Aplicável a partir de 2014. Não aplicável nos anos 2012 e 2013.)</t>
    </r>
  </si>
  <si>
    <r>
      <t xml:space="preserve">CAP.VI – </t>
    </r>
    <r>
      <rPr>
        <b/>
        <i/>
        <sz val="13"/>
        <color indexed="8"/>
        <rFont val="Arial"/>
        <family val="2"/>
      </rPr>
      <t>RESUMO</t>
    </r>
  </si>
  <si>
    <t>C/ Lucro Tributável</t>
  </si>
  <si>
    <r>
      <t xml:space="preserve">C/ IRC Liquidado  </t>
    </r>
    <r>
      <rPr>
        <vertAlign val="superscript"/>
        <sz val="10"/>
        <rFont val="Arial"/>
        <family val="2"/>
      </rPr>
      <t>(a)</t>
    </r>
    <r>
      <rPr>
        <sz val="10"/>
        <rFont val="Arial"/>
        <family val="2"/>
      </rPr>
      <t xml:space="preserve"> &gt; 0</t>
    </r>
  </si>
  <si>
    <r>
      <t xml:space="preserve">C/ IRC Liquidado </t>
    </r>
    <r>
      <rPr>
        <vertAlign val="superscript"/>
        <sz val="10"/>
        <rFont val="Arial"/>
        <family val="2"/>
      </rPr>
      <t xml:space="preserve"> (a) </t>
    </r>
    <r>
      <rPr>
        <sz val="10"/>
        <rFont val="Arial"/>
        <family val="2"/>
      </rPr>
      <t>= 0</t>
    </r>
  </si>
  <si>
    <t xml:space="preserve">   Dupla tributação juridica internacional</t>
  </si>
  <si>
    <t>Derrama municipal</t>
  </si>
  <si>
    <t>MATÉRIA COLETÁVEL- REG. SIMPLIFICADO</t>
  </si>
  <si>
    <t>( Campo 42 Anexo E )</t>
  </si>
  <si>
    <t>MAT. COLET. - REGIME SIMPLIFICADO</t>
  </si>
  <si>
    <r>
      <t xml:space="preserve">Matéria Coletável </t>
    </r>
    <r>
      <rPr>
        <u/>
        <sz val="12"/>
        <rFont val="Arial"/>
        <family val="2"/>
      </rPr>
      <t>&lt;</t>
    </r>
    <r>
      <rPr>
        <sz val="12"/>
        <rFont val="Arial"/>
        <family val="2"/>
      </rPr>
      <t xml:space="preserve"> 15.000 €</t>
    </r>
  </si>
  <si>
    <t>Matéria Coletável &gt; 15.000 €</t>
  </si>
  <si>
    <t>Fonte: AT - Autoridade Tributária e Aduaneira</t>
  </si>
  <si>
    <r>
      <t>Derrama Estadual</t>
    </r>
    <r>
      <rPr>
        <vertAlign val="superscript"/>
        <sz val="10"/>
        <rFont val="Arial"/>
        <family val="2"/>
      </rPr>
      <t xml:space="preserve"> (c)</t>
    </r>
  </si>
  <si>
    <r>
      <t xml:space="preserve">COLETA TOTAL </t>
    </r>
    <r>
      <rPr>
        <vertAlign val="superscript"/>
        <sz val="10"/>
        <rFont val="Arial"/>
        <family val="2"/>
      </rPr>
      <t>(c)</t>
    </r>
  </si>
  <si>
    <r>
      <t xml:space="preserve">   Dupla tributação económica internacional </t>
    </r>
    <r>
      <rPr>
        <vertAlign val="superscript"/>
        <sz val="10"/>
        <rFont val="Arial"/>
        <family val="2"/>
      </rPr>
      <t>(c)</t>
    </r>
  </si>
  <si>
    <r>
      <t xml:space="preserve">Pagamento Especial por Conta </t>
    </r>
    <r>
      <rPr>
        <vertAlign val="superscript"/>
        <sz val="10"/>
        <rFont val="Arial"/>
        <family val="2"/>
      </rPr>
      <t>(d)</t>
    </r>
  </si>
  <si>
    <r>
      <t xml:space="preserve">Dupla tributação jurídica internacional </t>
    </r>
    <r>
      <rPr>
        <vertAlign val="superscript"/>
        <sz val="10"/>
        <rFont val="Arial"/>
        <family val="2"/>
      </rPr>
      <t>(c)</t>
    </r>
  </si>
  <si>
    <t>(c) O presente quadro foi restruturado, de forma a refletir as alterações implementadas na declaração para o período de 2014. 
Para os períodos de 2012 e 2013, os valores são apresentados da mesma forma que anteriormente, respeitando a estrutura das declarações à data de entrega.</t>
  </si>
  <si>
    <t>(d) Número de sujeitos passivos que declararam valores de PEC no campo respetivo (campo 356 do Q10), no qual estão incluídos aqueles que, por falta de coleta, não efetuaram qualquer dedução no exercício em causa.</t>
  </si>
  <si>
    <r>
      <t xml:space="preserve">IRC LIQUIDADO </t>
    </r>
    <r>
      <rPr>
        <vertAlign val="superscript"/>
        <sz val="10"/>
        <rFont val="Arial"/>
        <family val="2"/>
      </rPr>
      <t>(e)</t>
    </r>
  </si>
  <si>
    <t>(c) O presente quadro foi restruturado, de forma a refletir as alterações implementadas na declaração para o período de 2014. Para os períodos de 2012 e 2013, os valores são apresentados da mesma forma que anteriormente, respeitando a estrutura das declarações à data de entrega.</t>
  </si>
  <si>
    <t>(e) A variação registada no IRC liquidado, entre os períodos de 2013 e 2014, encontra-se influenciada pelo valor da Derrama Estadual, a qual na estrutura da declaração dos períodos anteriores, não contribuia para esta rubrica. A variação corrigida deste efeito no IRC liquidado, seria de cerca de 10,5%.</t>
  </si>
  <si>
    <r>
      <t xml:space="preserve">IRC LIQUIDADO </t>
    </r>
    <r>
      <rPr>
        <vertAlign val="superscript"/>
        <sz val="12"/>
        <rFont val="Arial"/>
        <family val="2"/>
      </rPr>
      <t>(a)</t>
    </r>
  </si>
  <si>
    <t>Notas:</t>
  </si>
  <si>
    <t>Relativamente às empresas tributadas pelo regime especial dos grupos de sociedades, foram consideradas as declarações individuais das empresas dos grupos</t>
  </si>
  <si>
    <t>(a) A variação registada no IRC liquidado, entre os períodos de 2013 e 2014, encontra-se influenciada pelo valor da Derrama Estadual, a qual na estrutura da declaração dos períodos anteriores, não contribuia para esta rubrica. A variação corrigida deste efeito no IRC liquidado, seria de cerca de 10,5%.</t>
  </si>
  <si>
    <r>
      <t>LIQUIDADO</t>
    </r>
    <r>
      <rPr>
        <b/>
        <sz val="9"/>
        <rFont val="Arial"/>
        <family val="2"/>
      </rPr>
      <t xml:space="preserve"> </t>
    </r>
    <r>
      <rPr>
        <b/>
        <vertAlign val="superscript"/>
        <sz val="9"/>
        <rFont val="Arial"/>
        <family val="2"/>
      </rPr>
      <t>(b)</t>
    </r>
  </si>
  <si>
    <t>(b) A variação registada no IRC liquidado, entre os períodos de 2013 e 2014, encontra-se influenciada pelo valor da Derrama Estadual, a qual na estrutura da declaração dos períodos anteriores, não contribuia para esta rubrica. A variação corrigida deste efeito no IRC liquidado, seria de cerca de 10,5%.</t>
  </si>
  <si>
    <r>
      <t xml:space="preserve">IRC LIQUIDADO </t>
    </r>
    <r>
      <rPr>
        <b/>
        <vertAlign val="superscript"/>
        <sz val="10"/>
        <rFont val="Arial"/>
        <family val="2"/>
      </rPr>
      <t>(b)</t>
    </r>
  </si>
  <si>
    <t>Cod.</t>
  </si>
  <si>
    <r>
      <t xml:space="preserve">- Matéria coletável - Regime Simplificado - Número de Declarações
</t>
    </r>
    <r>
      <rPr>
        <sz val="10"/>
        <rFont val="Arial"/>
        <family val="2"/>
      </rPr>
      <t>(Aplicável a partir de 2014. Não aplicável nos anos 2012 e 2013.)</t>
    </r>
  </si>
  <si>
    <r>
      <t xml:space="preserve">- Matéria coletável - Regime Simplificado - Valores Declarados
</t>
    </r>
    <r>
      <rPr>
        <sz val="10"/>
        <rFont val="Arial"/>
        <family val="2"/>
      </rPr>
      <t>(Aplicável a partir de 2014. Não aplicável nos anos 2012 e 2013.)</t>
    </r>
  </si>
  <si>
    <t>- Matéria coletável - Regime Simplificado</t>
  </si>
  <si>
    <t xml:space="preserve">- Matéria coletável - Regime Simplificado </t>
  </si>
  <si>
    <r>
      <t>Pagamentos Adicionais por Conta</t>
    </r>
    <r>
      <rPr>
        <vertAlign val="superscript"/>
        <sz val="10"/>
        <rFont val="Arial"/>
        <family val="2"/>
      </rPr>
      <t xml:space="preserve">  (c)</t>
    </r>
  </si>
  <si>
    <t>n.d.</t>
  </si>
  <si>
    <t>Imposto à taxa de 23%</t>
  </si>
  <si>
    <r>
      <t>Imposto à taxa de</t>
    </r>
    <r>
      <rPr>
        <i/>
        <sz val="10"/>
        <rFont val="Arial"/>
        <family val="2"/>
      </rPr>
      <t xml:space="preserve"> </t>
    </r>
    <r>
      <rPr>
        <sz val="10"/>
        <rFont val="Arial"/>
        <family val="2"/>
      </rPr>
      <t>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</si>
</sst>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 _€_-;\-* #,##0.00\ _€_-;_-* &quot;-&quot;??\ _€_-;_-@_-"/>
    <numFmt numFmtId="164" formatCode="_-* #,##0.00\ _E_s_c_._-;\-* #,##0.00\ _E_s_c_._-;_-* &quot;-&quot;??\ _E_s_c_._-;_-@_-"/>
    <numFmt numFmtId="165" formatCode="#\ ###\ ##0\ \ "/>
    <numFmt numFmtId="166" formatCode="#\ ###\ ##0"/>
    <numFmt numFmtId="167" formatCode="0\ "/>
    <numFmt numFmtId="168" formatCode="0.0%"/>
    <numFmt numFmtId="169" formatCode="#\ ###\ ##0\ "/>
    <numFmt numFmtId="170" formatCode="0%\ "/>
    <numFmt numFmtId="171" formatCode="#.##000"/>
    <numFmt numFmtId="172" formatCode="\$#,#00"/>
    <numFmt numFmtId="173" formatCode="#,#00"/>
    <numFmt numFmtId="174" formatCode="%#,#00"/>
    <numFmt numFmtId="175" formatCode="_-* #,##0\ _E_s_c_._-;\-* #,##0\ _E_s_c_._-;_-* &quot;-&quot;??\ _E_s_c_._-;_-@_-"/>
    <numFmt numFmtId="176" formatCode="0.0"/>
    <numFmt numFmtId="177" formatCode="_-* #,##0\ _€_-;\-* #,##0\ _€_-;_-* &quot;-&quot;??\ _€_-;_-@_-"/>
    <numFmt numFmtId="178" formatCode="#,##0.0"/>
    <numFmt numFmtId="179" formatCode="#\ ##0\ "/>
    <numFmt numFmtId="180" formatCode="#\ ##0.0\ "/>
    <numFmt numFmtId="181" formatCode="#\ ##0\$00"/>
    <numFmt numFmtId="182" formatCode="#,##0.00000000"/>
    <numFmt numFmtId="183" formatCode="#,##0.00000000000"/>
    <numFmt numFmtId="184" formatCode="_(* #,##0.00_);_(* \(#,##0.00\);_(* &quot;-&quot;??_);_(@_)"/>
    <numFmt numFmtId="185" formatCode="#,##0.0000"/>
    <numFmt numFmtId="186" formatCode="#,##0.00000"/>
    <numFmt numFmtId="187" formatCode="0.\,0%"/>
    <numFmt numFmtId="188" formatCode="#,##0.000000"/>
    <numFmt numFmtId="189" formatCode="_-* #,##0.0\ _E_s_c_._-;\-* #,##0.0\ _E_s_c_._-;_-* &quot;-&quot;??\ _E_s_c_._-;_-@_-"/>
    <numFmt numFmtId="190" formatCode="0.000000"/>
    <numFmt numFmtId="191" formatCode="0.00000000"/>
    <numFmt numFmtId="192" formatCode="0.0%\ "/>
  </numFmts>
  <fonts count="100">
    <font>
      <sz val="10"/>
      <name val="Arial"/>
    </font>
    <font>
      <b/>
      <sz val="10"/>
      <name val="Arial"/>
      <family val="2"/>
    </font>
    <font>
      <b/>
      <i/>
      <sz val="10"/>
      <name val="Arial"/>
      <family val="2"/>
    </font>
    <font>
      <sz val="1"/>
      <color indexed="8"/>
      <name val="Courier"/>
      <family val="3"/>
    </font>
    <font>
      <i/>
      <sz val="1"/>
      <color indexed="8"/>
      <name val="Courier"/>
      <family val="3"/>
    </font>
    <font>
      <b/>
      <sz val="1"/>
      <color indexed="8"/>
      <name val="Courier"/>
      <family val="3"/>
    </font>
    <font>
      <sz val="10"/>
      <name val="Arial"/>
      <family val="2"/>
    </font>
    <font>
      <b/>
      <sz val="20"/>
      <name val="Arial"/>
      <family val="2"/>
    </font>
    <font>
      <b/>
      <u/>
      <sz val="16"/>
      <name val="Arial"/>
      <family val="2"/>
    </font>
    <font>
      <b/>
      <sz val="12"/>
      <name val="Arial"/>
      <family val="2"/>
    </font>
    <font>
      <sz val="14"/>
      <name val="Arial"/>
      <family val="2"/>
    </font>
    <font>
      <sz val="8"/>
      <name val="Arial"/>
      <family val="2"/>
    </font>
    <font>
      <b/>
      <sz val="10"/>
      <name val="Arial"/>
      <family val="2"/>
    </font>
    <font>
      <sz val="10"/>
      <name val="Arial"/>
      <family val="2"/>
    </font>
    <font>
      <sz val="6"/>
      <name val="Arial"/>
      <family val="2"/>
    </font>
    <font>
      <b/>
      <sz val="18"/>
      <name val="Arial"/>
      <family val="2"/>
    </font>
    <font>
      <b/>
      <sz val="12"/>
      <name val="Arial"/>
      <family val="2"/>
    </font>
    <font>
      <b/>
      <sz val="16"/>
      <name val="Arial"/>
      <family val="2"/>
    </font>
    <font>
      <b/>
      <sz val="8"/>
      <name val="Arial"/>
      <family val="2"/>
    </font>
    <font>
      <b/>
      <u/>
      <sz val="18"/>
      <name val="Arial"/>
      <family val="2"/>
    </font>
    <font>
      <b/>
      <sz val="8"/>
      <name val="Arial"/>
      <family val="2"/>
    </font>
    <font>
      <sz val="9"/>
      <name val="Arial"/>
      <family val="2"/>
    </font>
    <font>
      <b/>
      <sz val="11"/>
      <name val="Arial"/>
      <family val="2"/>
    </font>
    <font>
      <sz val="11"/>
      <name val="Arial"/>
      <family val="2"/>
    </font>
    <font>
      <b/>
      <sz val="9"/>
      <name val="Arial"/>
      <family val="2"/>
    </font>
    <font>
      <sz val="18"/>
      <name val="Arial"/>
      <family val="2"/>
    </font>
    <font>
      <b/>
      <u/>
      <sz val="12"/>
      <name val="Arial"/>
      <family val="2"/>
    </font>
    <font>
      <b/>
      <sz val="14"/>
      <name val="Arial"/>
      <family val="2"/>
    </font>
    <font>
      <sz val="16"/>
      <name val="Arial"/>
      <family val="2"/>
    </font>
    <font>
      <b/>
      <u/>
      <vertAlign val="superscript"/>
      <sz val="11"/>
      <name val="Arial"/>
      <family val="2"/>
    </font>
    <font>
      <b/>
      <u/>
      <vertAlign val="superscript"/>
      <sz val="18"/>
      <name val="Arial"/>
      <family val="2"/>
    </font>
    <font>
      <b/>
      <u/>
      <vertAlign val="superscript"/>
      <sz val="16"/>
      <name val="Arial"/>
      <family val="2"/>
    </font>
    <font>
      <b/>
      <u/>
      <sz val="15"/>
      <name val="Arial"/>
      <family val="2"/>
    </font>
    <font>
      <i/>
      <sz val="12"/>
      <name val="Arial"/>
      <family val="2"/>
    </font>
    <font>
      <i/>
      <sz val="10"/>
      <name val="Arial"/>
      <family val="2"/>
    </font>
    <font>
      <sz val="12"/>
      <name val="Arial"/>
      <family val="2"/>
    </font>
    <font>
      <vertAlign val="superscript"/>
      <sz val="10"/>
      <name val="Arial"/>
      <family val="2"/>
    </font>
    <font>
      <sz val="8"/>
      <name val="Arial"/>
      <family val="2"/>
    </font>
    <font>
      <sz val="12"/>
      <name val="Arial"/>
      <family val="2"/>
    </font>
    <font>
      <b/>
      <vertAlign val="superscript"/>
      <sz val="9"/>
      <name val="Arial"/>
      <family val="2"/>
    </font>
    <font>
      <sz val="10"/>
      <name val="MS Sans Serif"/>
      <family val="2"/>
    </font>
    <font>
      <sz val="8.5"/>
      <name val="Arial"/>
      <family val="2"/>
    </font>
    <font>
      <b/>
      <sz val="14"/>
      <name val="Times New Roman"/>
      <family val="1"/>
    </font>
    <font>
      <b/>
      <sz val="18"/>
      <color indexed="50"/>
      <name val="Arial"/>
      <family val="2"/>
    </font>
    <font>
      <b/>
      <sz val="12"/>
      <color indexed="38"/>
      <name val="Arial"/>
      <family val="2"/>
    </font>
    <font>
      <b/>
      <sz val="12"/>
      <color indexed="8"/>
      <name val="Arial"/>
      <family val="2"/>
    </font>
    <font>
      <b/>
      <sz val="10"/>
      <color indexed="8"/>
      <name val="Arial"/>
      <family val="2"/>
    </font>
    <font>
      <sz val="10"/>
      <color indexed="8"/>
      <name val="Arial"/>
      <family val="2"/>
    </font>
    <font>
      <sz val="14"/>
      <color indexed="8"/>
      <name val="Arial"/>
      <family val="2"/>
    </font>
    <font>
      <i/>
      <vertAlign val="superscript"/>
      <sz val="10"/>
      <name val="Arial"/>
      <family val="2"/>
    </font>
    <font>
      <b/>
      <sz val="14"/>
      <name val="Arial"/>
      <family val="2"/>
    </font>
    <font>
      <b/>
      <sz val="16"/>
      <name val="Arial"/>
      <family val="2"/>
    </font>
    <font>
      <b/>
      <sz val="10"/>
      <color indexed="50"/>
      <name val="Arial"/>
      <family val="2"/>
    </font>
    <font>
      <sz val="8"/>
      <color indexed="81"/>
      <name val="Tahoma"/>
      <family val="2"/>
    </font>
    <font>
      <sz val="8"/>
      <color indexed="8"/>
      <name val="Arial"/>
      <family val="2"/>
    </font>
    <font>
      <b/>
      <sz val="8"/>
      <color indexed="81"/>
      <name val="Tahoma"/>
      <family val="2"/>
    </font>
    <font>
      <b/>
      <sz val="14"/>
      <name val="Symbol (PCL6)"/>
      <family val="1"/>
      <charset val="2"/>
    </font>
    <font>
      <vertAlign val="superscript"/>
      <sz val="8.5"/>
      <name val="Arial"/>
      <family val="2"/>
    </font>
    <font>
      <u/>
      <vertAlign val="superscript"/>
      <sz val="18"/>
      <name val="Arial"/>
      <family val="2"/>
    </font>
    <font>
      <b/>
      <vertAlign val="superscript"/>
      <sz val="10"/>
      <name val="Arial"/>
      <family val="2"/>
    </font>
    <font>
      <b/>
      <sz val="10"/>
      <color indexed="10"/>
      <name val="Arial"/>
      <family val="2"/>
    </font>
    <font>
      <sz val="11"/>
      <color indexed="10"/>
      <name val="Arial"/>
      <family val="2"/>
    </font>
    <font>
      <sz val="12"/>
      <name val="Times New Roman"/>
      <family val="1"/>
    </font>
    <font>
      <sz val="10"/>
      <name val="Times New Roman"/>
      <family val="1"/>
    </font>
    <font>
      <sz val="14"/>
      <name val="Times New Roman"/>
      <family val="1"/>
    </font>
    <font>
      <sz val="6"/>
      <color indexed="8"/>
      <name val="Arial"/>
      <family val="2"/>
    </font>
    <font>
      <b/>
      <sz val="9"/>
      <color indexed="9"/>
      <name val="Arial"/>
      <family val="2"/>
    </font>
    <font>
      <sz val="9"/>
      <color indexed="8"/>
      <name val="Arial"/>
      <family val="2"/>
    </font>
    <font>
      <sz val="6"/>
      <color indexed="10"/>
      <name val="Arial"/>
      <family val="2"/>
    </font>
    <font>
      <sz val="9"/>
      <color indexed="10"/>
      <name val="Arial"/>
      <family val="2"/>
    </font>
    <font>
      <b/>
      <u/>
      <sz val="14"/>
      <name val="Arial"/>
      <family val="2"/>
    </font>
    <font>
      <b/>
      <u/>
      <sz val="20"/>
      <name val="Arial"/>
      <family val="2"/>
    </font>
    <font>
      <u/>
      <sz val="12"/>
      <name val="Arial"/>
      <family val="2"/>
    </font>
    <font>
      <b/>
      <sz val="16"/>
      <color indexed="10"/>
      <name val="Arial"/>
      <family val="2"/>
    </font>
    <font>
      <b/>
      <sz val="26"/>
      <color indexed="10"/>
      <name val="Arial"/>
      <family val="2"/>
    </font>
    <font>
      <sz val="10"/>
      <color theme="0"/>
      <name val="Arial"/>
      <family val="2"/>
    </font>
    <font>
      <sz val="10"/>
      <color theme="9" tint="-0.249977111117893"/>
      <name val="Arial"/>
      <family val="2"/>
    </font>
    <font>
      <sz val="10"/>
      <color rgb="FFFF0000"/>
      <name val="Arial"/>
      <family val="2"/>
    </font>
    <font>
      <sz val="8"/>
      <color theme="5" tint="-0.249977111117893"/>
      <name val="Arial"/>
      <family val="2"/>
    </font>
    <font>
      <b/>
      <sz val="11"/>
      <color rgb="FFFF0000"/>
      <name val="Arial"/>
      <family val="2"/>
    </font>
    <font>
      <b/>
      <sz val="22"/>
      <name val="Arial"/>
      <family val="2"/>
    </font>
    <font>
      <sz val="7"/>
      <name val="Arial"/>
      <family val="2"/>
    </font>
    <font>
      <sz val="10"/>
      <color theme="0" tint="-4.9989318521683403E-2"/>
      <name val="Arial"/>
      <family val="2"/>
    </font>
    <font>
      <b/>
      <i/>
      <sz val="24"/>
      <color rgb="FF1A210D"/>
      <name val="Calibri"/>
      <family val="2"/>
      <scheme val="minor"/>
    </font>
    <font>
      <sz val="10"/>
      <name val="Calibri"/>
      <family val="2"/>
      <scheme val="minor"/>
    </font>
    <font>
      <b/>
      <i/>
      <sz val="14"/>
      <name val="Calibri"/>
      <family val="2"/>
      <scheme val="minor"/>
    </font>
    <font>
      <b/>
      <i/>
      <sz val="18"/>
      <color rgb="FF1A210D"/>
      <name val="Arial"/>
      <family val="2"/>
    </font>
    <font>
      <b/>
      <i/>
      <sz val="22"/>
      <color rgb="FF1A210D"/>
      <name val="Arial"/>
      <family val="2"/>
    </font>
    <font>
      <b/>
      <i/>
      <sz val="14"/>
      <name val="Arial"/>
      <family val="2"/>
    </font>
    <font>
      <b/>
      <i/>
      <sz val="12"/>
      <name val="Arial"/>
      <family val="2"/>
    </font>
    <font>
      <b/>
      <i/>
      <sz val="13"/>
      <name val="Arial"/>
      <family val="2"/>
    </font>
    <font>
      <b/>
      <i/>
      <sz val="16"/>
      <color rgb="FF1A210D"/>
      <name val="Arial"/>
      <family val="2"/>
    </font>
    <font>
      <b/>
      <i/>
      <sz val="13"/>
      <color indexed="8"/>
      <name val="Arial"/>
      <family val="2"/>
    </font>
    <font>
      <sz val="8"/>
      <color theme="0"/>
      <name val="Arial"/>
      <family val="2"/>
    </font>
    <font>
      <b/>
      <sz val="10"/>
      <color theme="0"/>
      <name val="Arial"/>
      <family val="2"/>
    </font>
    <font>
      <b/>
      <sz val="11"/>
      <color theme="0"/>
      <name val="Arial"/>
      <family val="2"/>
    </font>
    <font>
      <sz val="11"/>
      <color theme="0"/>
      <name val="Arial"/>
      <family val="2"/>
    </font>
    <font>
      <sz val="9"/>
      <color rgb="FF333333"/>
      <name val="Arial"/>
      <family val="2"/>
    </font>
    <font>
      <sz val="10"/>
      <color theme="1"/>
      <name val="Arial"/>
      <family val="2"/>
    </font>
    <font>
      <vertAlign val="superscript"/>
      <sz val="12"/>
      <name val="Arial"/>
      <family val="2"/>
    </font>
  </fonts>
  <fills count="11">
    <fill>
      <patternFill patternType="none"/>
    </fill>
    <fill>
      <patternFill patternType="gray125"/>
    </fill>
    <fill>
      <patternFill patternType="solid">
        <fgColor indexed="42"/>
        <bgColor indexed="64"/>
      </patternFill>
    </fill>
    <fill>
      <patternFill patternType="solid">
        <fgColor indexed="42"/>
        <bgColor indexed="11"/>
      </patternFill>
    </fill>
    <fill>
      <patternFill patternType="solid">
        <fgColor indexed="42"/>
        <bgColor indexed="12"/>
      </patternFill>
    </fill>
    <fill>
      <patternFill patternType="solid">
        <fgColor indexed="9"/>
        <bgColor indexed="9"/>
      </patternFill>
    </fill>
    <fill>
      <patternFill patternType="solid">
        <fgColor indexed="54"/>
        <bgColor indexed="9"/>
      </patternFill>
    </fill>
    <fill>
      <patternFill patternType="solid">
        <fgColor rgb="FFFFFF00"/>
        <bgColor indexed="64"/>
      </patternFill>
    </fill>
    <fill>
      <patternFill patternType="solid">
        <fgColor theme="3" tint="0.79998168889431442"/>
        <bgColor indexed="64"/>
      </patternFill>
    </fill>
    <fill>
      <patternFill patternType="solid">
        <fgColor theme="3" tint="0.79998168889431442"/>
        <bgColor indexed="23"/>
      </patternFill>
    </fill>
    <fill>
      <patternFill patternType="solid">
        <fgColor theme="4" tint="0.59999389629810485"/>
        <bgColor indexed="64"/>
      </patternFill>
    </fill>
  </fills>
  <borders count="99">
    <border>
      <left/>
      <right/>
      <top/>
      <bottom/>
      <diagonal/>
    </border>
    <border>
      <left/>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right style="double">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bottom/>
      <diagonal/>
    </border>
    <border>
      <left style="double">
        <color indexed="64"/>
      </left>
      <right style="double">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diagonal/>
    </border>
    <border>
      <left/>
      <right style="double">
        <color indexed="64"/>
      </right>
      <top style="double">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bottom/>
      <diagonal/>
    </border>
    <border>
      <left style="thin">
        <color indexed="64"/>
      </left>
      <right style="thin">
        <color indexed="64"/>
      </right>
      <top/>
      <bottom style="double">
        <color indexed="64"/>
      </bottom>
      <diagonal/>
    </border>
    <border>
      <left/>
      <right/>
      <top style="double">
        <color indexed="64"/>
      </top>
      <bottom style="double">
        <color indexed="64"/>
      </bottom>
      <diagonal/>
    </border>
    <border>
      <left style="thin">
        <color indexed="64"/>
      </left>
      <right/>
      <top/>
      <bottom/>
      <diagonal/>
    </border>
    <border>
      <left style="thin">
        <color indexed="64"/>
      </left>
      <right/>
      <top/>
      <bottom style="double">
        <color indexed="64"/>
      </bottom>
      <diagonal/>
    </border>
    <border>
      <left style="double">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right/>
      <top/>
      <bottom style="thin">
        <color indexed="64"/>
      </bottom>
      <diagonal/>
    </border>
    <border>
      <left style="double">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style="thick">
        <color indexed="64"/>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thin">
        <color indexed="31"/>
      </left>
      <right style="thin">
        <color indexed="31"/>
      </right>
      <top style="thin">
        <color indexed="31"/>
      </top>
      <bottom style="thin">
        <color indexed="31"/>
      </bottom>
      <diagonal/>
    </border>
    <border>
      <left style="double">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double">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double">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double">
        <color indexed="64"/>
      </right>
      <top/>
      <bottom style="hair">
        <color indexed="64"/>
      </bottom>
      <diagonal/>
    </border>
    <border>
      <left/>
      <right style="double">
        <color indexed="64"/>
      </right>
      <top style="double">
        <color indexed="64"/>
      </top>
      <bottom style="hair">
        <color indexed="64"/>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s>
  <cellStyleXfs count="23">
    <xf numFmtId="0" fontId="0" fillId="0" borderId="0"/>
    <xf numFmtId="171" fontId="3" fillId="0" borderId="0">
      <protection locked="0"/>
    </xf>
    <xf numFmtId="172" fontId="3" fillId="0" borderId="0">
      <protection locked="0"/>
    </xf>
    <xf numFmtId="0" fontId="3" fillId="0" borderId="0">
      <protection locked="0"/>
    </xf>
    <xf numFmtId="0" fontId="3" fillId="0" borderId="0">
      <protection locked="0"/>
    </xf>
    <xf numFmtId="0" fontId="3" fillId="0" borderId="0">
      <protection locked="0"/>
    </xf>
    <xf numFmtId="0" fontId="4" fillId="0" borderId="0">
      <protection locked="0"/>
    </xf>
    <xf numFmtId="0" fontId="3" fillId="0" borderId="0">
      <protection locked="0"/>
    </xf>
    <xf numFmtId="0" fontId="3" fillId="0" borderId="0">
      <protection locked="0"/>
    </xf>
    <xf numFmtId="0" fontId="3" fillId="0" borderId="0">
      <protection locked="0"/>
    </xf>
    <xf numFmtId="0" fontId="4" fillId="0" borderId="0">
      <protection locked="0"/>
    </xf>
    <xf numFmtId="173" fontId="3" fillId="0" borderId="0">
      <protection locked="0"/>
    </xf>
    <xf numFmtId="0" fontId="5" fillId="0" borderId="0">
      <protection locked="0"/>
    </xf>
    <xf numFmtId="0" fontId="5" fillId="0" borderId="0">
      <protection locked="0"/>
    </xf>
    <xf numFmtId="0" fontId="6" fillId="0" borderId="0"/>
    <xf numFmtId="0" fontId="40" fillId="0" borderId="0"/>
    <xf numFmtId="174" fontId="3" fillId="0" borderId="0">
      <protection locked="0"/>
    </xf>
    <xf numFmtId="9" fontId="6" fillId="0" borderId="0" applyFont="0" applyFill="0" applyBorder="0" applyAlignment="0" applyProtection="0"/>
    <xf numFmtId="9" fontId="6" fillId="0" borderId="0" applyFont="0" applyFill="0" applyBorder="0" applyAlignment="0" applyProtection="0"/>
    <xf numFmtId="0" fontId="3" fillId="0" borderId="1">
      <protection locked="0"/>
    </xf>
    <xf numFmtId="164" fontId="6" fillId="0" borderId="0" applyFont="0" applyFill="0" applyBorder="0" applyAlignment="0" applyProtection="0"/>
    <xf numFmtId="184" fontId="2" fillId="0" borderId="0" applyFont="0" applyFill="0" applyBorder="0" applyAlignment="0" applyProtection="0"/>
    <xf numFmtId="43" fontId="40" fillId="0" borderId="0" applyFont="0" applyFill="0" applyBorder="0" applyAlignment="0" applyProtection="0"/>
  </cellStyleXfs>
  <cellXfs count="1667">
    <xf numFmtId="0" fontId="0" fillId="0" borderId="0" xfId="0"/>
    <xf numFmtId="0" fontId="0" fillId="0" borderId="0" xfId="0" applyFill="1" applyBorder="1" applyAlignment="1">
      <alignment horizontal="centerContinuous"/>
    </xf>
    <xf numFmtId="0" fontId="0" fillId="0" borderId="0" xfId="0" applyFill="1" applyAlignment="1">
      <alignment horizontal="centerContinuous"/>
    </xf>
    <xf numFmtId="0" fontId="10" fillId="0" borderId="0" xfId="0" applyFont="1" applyFill="1" applyBorder="1" applyAlignment="1">
      <alignment horizontal="centerContinuous"/>
    </xf>
    <xf numFmtId="49" fontId="12" fillId="2" borderId="2" xfId="0" applyNumberFormat="1" applyFont="1" applyFill="1" applyBorder="1" applyAlignment="1">
      <alignment horizontal="centerContinuous" vertical="center"/>
    </xf>
    <xf numFmtId="9" fontId="6" fillId="2" borderId="5" xfId="17" applyFill="1" applyBorder="1" applyAlignment="1">
      <alignment horizontal="right" vertical="center"/>
    </xf>
    <xf numFmtId="0" fontId="0" fillId="0" borderId="7" xfId="0" applyFill="1" applyBorder="1" applyAlignment="1">
      <alignment vertical="center"/>
    </xf>
    <xf numFmtId="0" fontId="0" fillId="0" borderId="0" xfId="0" applyFill="1" applyBorder="1" applyAlignment="1">
      <alignment vertical="center"/>
    </xf>
    <xf numFmtId="169" fontId="0" fillId="0" borderId="0" xfId="0" applyNumberFormat="1" applyFill="1" applyBorder="1" applyAlignment="1">
      <alignment vertical="center"/>
    </xf>
    <xf numFmtId="9" fontId="6" fillId="0" borderId="0" xfId="17" applyFill="1" applyBorder="1" applyAlignment="1">
      <alignment vertical="center"/>
    </xf>
    <xf numFmtId="9" fontId="6" fillId="0" borderId="8" xfId="17" applyFill="1" applyBorder="1" applyAlignment="1">
      <alignment vertical="center"/>
    </xf>
    <xf numFmtId="9" fontId="6" fillId="0" borderId="0" xfId="17"/>
    <xf numFmtId="0" fontId="0" fillId="0" borderId="0" xfId="0" applyBorder="1" applyAlignment="1">
      <alignment horizontal="centerContinuous"/>
    </xf>
    <xf numFmtId="3" fontId="17" fillId="0" borderId="0" xfId="0" applyNumberFormat="1" applyFont="1" applyBorder="1" applyAlignment="1">
      <alignment horizontal="centerContinuous"/>
    </xf>
    <xf numFmtId="3" fontId="0" fillId="0" borderId="0" xfId="0" applyNumberFormat="1" applyBorder="1" applyAlignment="1">
      <alignment horizontal="centerContinuous"/>
    </xf>
    <xf numFmtId="0" fontId="0" fillId="0" borderId="0" xfId="0" applyAlignment="1">
      <alignment horizontal="centerContinuous"/>
    </xf>
    <xf numFmtId="0" fontId="11" fillId="0" borderId="0" xfId="0" applyFont="1"/>
    <xf numFmtId="3" fontId="0" fillId="0" borderId="0" xfId="0" applyNumberFormat="1" applyBorder="1"/>
    <xf numFmtId="0" fontId="0" fillId="0" borderId="0" xfId="0" applyBorder="1"/>
    <xf numFmtId="0" fontId="0" fillId="0" borderId="9" xfId="0" quotePrefix="1" applyBorder="1" applyAlignment="1">
      <alignment horizontal="left"/>
    </xf>
    <xf numFmtId="3" fontId="1" fillId="0" borderId="9" xfId="0" quotePrefix="1" applyNumberFormat="1" applyFont="1" applyBorder="1" applyAlignment="1">
      <alignment horizontal="left"/>
    </xf>
    <xf numFmtId="0" fontId="14" fillId="0" borderId="0" xfId="0" applyFont="1"/>
    <xf numFmtId="0" fontId="16" fillId="0" borderId="0" xfId="0" applyFont="1" applyAlignment="1">
      <alignment horizontal="centerContinuous"/>
    </xf>
    <xf numFmtId="9" fontId="6" fillId="2" borderId="6" xfId="17" applyFill="1" applyBorder="1" applyAlignment="1">
      <alignment horizontal="right"/>
    </xf>
    <xf numFmtId="169" fontId="0" fillId="0" borderId="11" xfId="0" applyNumberFormat="1" applyBorder="1" applyAlignment="1">
      <alignment vertical="center"/>
    </xf>
    <xf numFmtId="9" fontId="6" fillId="2" borderId="13" xfId="17" applyFill="1" applyBorder="1" applyAlignment="1">
      <alignment horizontal="right" vertical="center"/>
    </xf>
    <xf numFmtId="3" fontId="0" fillId="0" borderId="0" xfId="0" applyNumberFormat="1"/>
    <xf numFmtId="3" fontId="0" fillId="0" borderId="0" xfId="0" applyNumberFormat="1" applyAlignment="1">
      <alignment horizontal="centerContinuous"/>
    </xf>
    <xf numFmtId="0" fontId="19" fillId="0" borderId="0" xfId="0" applyFont="1"/>
    <xf numFmtId="3" fontId="0" fillId="0" borderId="15" xfId="0" applyNumberFormat="1" applyBorder="1"/>
    <xf numFmtId="3" fontId="1" fillId="0" borderId="16" xfId="0" applyNumberFormat="1" applyFont="1" applyBorder="1" applyAlignment="1">
      <alignment vertical="center"/>
    </xf>
    <xf numFmtId="3" fontId="0" fillId="0" borderId="0" xfId="0" applyNumberFormat="1" applyAlignment="1">
      <alignment vertical="center"/>
    </xf>
    <xf numFmtId="3" fontId="1" fillId="0" borderId="17" xfId="0" applyNumberFormat="1" applyFont="1" applyBorder="1" applyAlignment="1">
      <alignment horizontal="center" vertical="center"/>
    </xf>
    <xf numFmtId="0" fontId="0" fillId="0" borderId="0" xfId="0" applyAlignment="1">
      <alignment vertical="center"/>
    </xf>
    <xf numFmtId="3" fontId="0" fillId="0" borderId="18" xfId="0" applyNumberFormat="1" applyBorder="1" applyAlignment="1">
      <alignment vertical="center"/>
    </xf>
    <xf numFmtId="3" fontId="0" fillId="0" borderId="19" xfId="0" quotePrefix="1" applyNumberFormat="1" applyBorder="1" applyAlignment="1">
      <alignment horizontal="center"/>
    </xf>
    <xf numFmtId="3" fontId="0" fillId="0" borderId="15" xfId="0" applyNumberFormat="1" applyBorder="1" applyAlignment="1">
      <alignment horizontal="left"/>
    </xf>
    <xf numFmtId="3" fontId="0" fillId="0" borderId="21" xfId="0" quotePrefix="1" applyNumberFormat="1" applyBorder="1" applyAlignment="1">
      <alignment horizontal="center"/>
    </xf>
    <xf numFmtId="3" fontId="0" fillId="0" borderId="16" xfId="0" applyNumberFormat="1" applyBorder="1" applyAlignment="1">
      <alignment horizontal="left"/>
    </xf>
    <xf numFmtId="9" fontId="6" fillId="0" borderId="22" xfId="17" applyBorder="1"/>
    <xf numFmtId="3" fontId="6" fillId="0" borderId="21" xfId="0" applyNumberFormat="1" applyFont="1" applyBorder="1" applyAlignment="1">
      <alignment horizontal="center"/>
    </xf>
    <xf numFmtId="3" fontId="0" fillId="0" borderId="21" xfId="0" applyNumberFormat="1" applyBorder="1" applyAlignment="1">
      <alignment horizontal="center"/>
    </xf>
    <xf numFmtId="0" fontId="0" fillId="0" borderId="16" xfId="0" applyBorder="1" applyAlignment="1">
      <alignment horizontal="left"/>
    </xf>
    <xf numFmtId="3" fontId="0" fillId="0" borderId="23" xfId="0" applyNumberFormat="1" applyBorder="1" applyAlignment="1">
      <alignment horizontal="center"/>
    </xf>
    <xf numFmtId="3" fontId="0" fillId="0" borderId="18" xfId="0" applyNumberFormat="1" applyBorder="1" applyAlignment="1">
      <alignment horizontal="left"/>
    </xf>
    <xf numFmtId="3" fontId="1" fillId="0" borderId="7" xfId="0" applyNumberFormat="1" applyFont="1" applyBorder="1" applyAlignment="1">
      <alignment horizontal="centerContinuous" vertical="center"/>
    </xf>
    <xf numFmtId="3" fontId="1" fillId="0" borderId="24" xfId="0" applyNumberFormat="1" applyFont="1" applyBorder="1" applyAlignment="1">
      <alignment horizontal="centerContinuous" vertical="center"/>
    </xf>
    <xf numFmtId="9" fontId="1" fillId="0" borderId="25" xfId="17" applyFont="1" applyBorder="1" applyAlignment="1">
      <alignment vertical="center"/>
    </xf>
    <xf numFmtId="9" fontId="1" fillId="0" borderId="26" xfId="17" applyFont="1" applyBorder="1" applyAlignment="1">
      <alignment vertical="center"/>
    </xf>
    <xf numFmtId="3" fontId="14" fillId="0" borderId="0" xfId="0" applyNumberFormat="1" applyFont="1"/>
    <xf numFmtId="0" fontId="11" fillId="0" borderId="15" xfId="0" applyFont="1" applyBorder="1"/>
    <xf numFmtId="3" fontId="12" fillId="0" borderId="0" xfId="0" applyNumberFormat="1" applyFont="1" applyBorder="1" applyAlignment="1">
      <alignment horizontal="centerContinuous" vertical="center"/>
    </xf>
    <xf numFmtId="3" fontId="12" fillId="0" borderId="0" xfId="0" applyNumberFormat="1" applyFont="1" applyBorder="1" applyAlignment="1">
      <alignment vertical="center"/>
    </xf>
    <xf numFmtId="3" fontId="1" fillId="0" borderId="19" xfId="0" applyNumberFormat="1" applyFont="1" applyBorder="1" applyAlignment="1">
      <alignment horizontal="center" vertical="center"/>
    </xf>
    <xf numFmtId="3" fontId="1" fillId="0" borderId="20" xfId="0" applyNumberFormat="1" applyFont="1" applyBorder="1" applyAlignment="1">
      <alignment horizontal="center" vertical="center"/>
    </xf>
    <xf numFmtId="0" fontId="1" fillId="0" borderId="11" xfId="0" applyFont="1" applyBorder="1"/>
    <xf numFmtId="0" fontId="1" fillId="0" borderId="14" xfId="0" applyFont="1" applyBorder="1" applyAlignment="1">
      <alignment horizontal="centerContinuous" vertical="center"/>
    </xf>
    <xf numFmtId="0" fontId="1" fillId="0" borderId="27" xfId="0" applyFont="1" applyBorder="1" applyAlignment="1">
      <alignment horizontal="centerContinuous" vertical="center"/>
    </xf>
    <xf numFmtId="0" fontId="1" fillId="0" borderId="27" xfId="0" applyFont="1" applyBorder="1" applyAlignment="1">
      <alignment horizontal="centerContinuous"/>
    </xf>
    <xf numFmtId="0" fontId="1" fillId="0" borderId="11" xfId="0" applyFont="1" applyBorder="1" applyAlignment="1">
      <alignment horizontal="centerContinuous" vertical="center"/>
    </xf>
    <xf numFmtId="0" fontId="1" fillId="0" borderId="28" xfId="0" applyFont="1" applyBorder="1" applyAlignment="1">
      <alignment horizontal="centerContinuous" vertical="center"/>
    </xf>
    <xf numFmtId="3" fontId="1" fillId="0" borderId="21" xfId="0" applyNumberFormat="1" applyFont="1" applyBorder="1" applyAlignment="1">
      <alignment horizontal="center" vertical="center"/>
    </xf>
    <xf numFmtId="0" fontId="1" fillId="0" borderId="29" xfId="0" applyFont="1" applyBorder="1" applyAlignment="1">
      <alignment horizontal="centerContinuous"/>
    </xf>
    <xf numFmtId="0" fontId="1" fillId="0" borderId="4" xfId="0" applyFont="1" applyBorder="1" applyAlignment="1">
      <alignment horizontal="centerContinuous" vertical="center"/>
    </xf>
    <xf numFmtId="0" fontId="1" fillId="0" borderId="30" xfId="0" applyFont="1" applyBorder="1" applyAlignment="1">
      <alignment horizontal="centerContinuous" vertical="center"/>
    </xf>
    <xf numFmtId="0" fontId="1" fillId="0" borderId="29" xfId="0" applyFont="1" applyBorder="1" applyAlignment="1">
      <alignment horizontal="centerContinuous" vertical="center"/>
    </xf>
    <xf numFmtId="0" fontId="1" fillId="0" borderId="31" xfId="0" applyFont="1" applyBorder="1" applyAlignment="1">
      <alignment horizontal="centerContinuous" vertical="center"/>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3" fontId="0" fillId="0" borderId="20" xfId="0" applyNumberFormat="1" applyBorder="1" applyAlignment="1">
      <alignment horizontal="left"/>
    </xf>
    <xf numFmtId="166" fontId="0" fillId="0" borderId="21" xfId="0" applyNumberFormat="1" applyBorder="1"/>
    <xf numFmtId="9" fontId="0" fillId="0" borderId="17" xfId="0" applyNumberFormat="1" applyBorder="1"/>
    <xf numFmtId="166" fontId="0" fillId="0" borderId="17" xfId="0" applyNumberFormat="1" applyBorder="1"/>
    <xf numFmtId="9" fontId="0" fillId="0" borderId="22" xfId="0" applyNumberFormat="1" applyBorder="1"/>
    <xf numFmtId="166" fontId="0" fillId="0" borderId="22" xfId="0" applyNumberFormat="1" applyBorder="1"/>
    <xf numFmtId="9" fontId="0" fillId="0" borderId="35" xfId="0" applyNumberFormat="1" applyBorder="1"/>
    <xf numFmtId="3" fontId="0" fillId="0" borderId="17" xfId="0" applyNumberFormat="1" applyBorder="1" applyAlignment="1">
      <alignment horizontal="left"/>
    </xf>
    <xf numFmtId="0" fontId="0" fillId="0" borderId="17" xfId="0" applyBorder="1" applyAlignment="1">
      <alignment horizontal="left"/>
    </xf>
    <xf numFmtId="3" fontId="0" fillId="0" borderId="36" xfId="0" applyNumberFormat="1" applyBorder="1" applyAlignment="1">
      <alignment horizontal="left"/>
    </xf>
    <xf numFmtId="3" fontId="1" fillId="0" borderId="37" xfId="0" applyNumberFormat="1" applyFont="1" applyBorder="1" applyAlignment="1">
      <alignment horizontal="centerContinuous" vertical="center"/>
    </xf>
    <xf numFmtId="166" fontId="1" fillId="0" borderId="7" xfId="0" applyNumberFormat="1" applyFont="1" applyBorder="1" applyAlignment="1">
      <alignment vertical="center"/>
    </xf>
    <xf numFmtId="9" fontId="1" fillId="0" borderId="25" xfId="0" applyNumberFormat="1" applyFont="1" applyBorder="1" applyAlignment="1">
      <alignment vertical="center"/>
    </xf>
    <xf numFmtId="166" fontId="1" fillId="0" borderId="26" xfId="0" applyNumberFormat="1" applyFont="1" applyBorder="1" applyAlignment="1">
      <alignment vertical="center"/>
    </xf>
    <xf numFmtId="166" fontId="1" fillId="0" borderId="25" xfId="0" applyNumberFormat="1" applyFont="1" applyBorder="1" applyAlignment="1">
      <alignment vertical="center"/>
    </xf>
    <xf numFmtId="9" fontId="1" fillId="0" borderId="2" xfId="0" applyNumberFormat="1" applyFont="1" applyBorder="1" applyAlignment="1">
      <alignment vertical="center"/>
    </xf>
    <xf numFmtId="0" fontId="1" fillId="0" borderId="0" xfId="0" applyFont="1" applyAlignment="1">
      <alignment vertical="center"/>
    </xf>
    <xf numFmtId="0" fontId="1" fillId="0" borderId="0" xfId="0" applyFont="1" applyBorder="1" applyAlignment="1">
      <alignment horizontal="centerContinuous" vertical="center"/>
    </xf>
    <xf numFmtId="166" fontId="0" fillId="0" borderId="0" xfId="0" applyNumberFormat="1"/>
    <xf numFmtId="0" fontId="0" fillId="0" borderId="0" xfId="0" applyAlignment="1">
      <alignment horizontal="right"/>
    </xf>
    <xf numFmtId="0" fontId="0" fillId="0" borderId="27" xfId="0" applyBorder="1"/>
    <xf numFmtId="0" fontId="12" fillId="0" borderId="38" xfId="0" applyFont="1" applyBorder="1" applyAlignment="1">
      <alignment horizontal="center" vertical="center"/>
    </xf>
    <xf numFmtId="0" fontId="12" fillId="0" borderId="17" xfId="0" applyFont="1" applyBorder="1" applyAlignment="1">
      <alignment horizontal="center" vertical="center"/>
    </xf>
    <xf numFmtId="0" fontId="12" fillId="0" borderId="0" xfId="0" applyFont="1" applyAlignment="1">
      <alignment vertical="center"/>
    </xf>
    <xf numFmtId="0" fontId="0" fillId="0" borderId="39" xfId="0" applyBorder="1"/>
    <xf numFmtId="0" fontId="22" fillId="0" borderId="15" xfId="0" applyFont="1" applyBorder="1" applyAlignment="1">
      <alignment horizontal="center" vertical="center"/>
    </xf>
    <xf numFmtId="0" fontId="23" fillId="0" borderId="16" xfId="0" applyFont="1" applyBorder="1" applyAlignment="1">
      <alignment horizontal="center"/>
    </xf>
    <xf numFmtId="0" fontId="22" fillId="0" borderId="40" xfId="0" applyFont="1" applyBorder="1" applyAlignment="1">
      <alignment horizontal="centerContinuous" vertical="center"/>
    </xf>
    <xf numFmtId="165" fontId="0" fillId="0" borderId="0" xfId="0" applyNumberFormat="1"/>
    <xf numFmtId="0" fontId="1" fillId="0" borderId="27" xfId="0" applyFont="1" applyBorder="1"/>
    <xf numFmtId="0" fontId="1" fillId="0" borderId="16" xfId="0" applyFont="1" applyBorder="1" applyAlignment="1">
      <alignment horizontal="center" vertical="center"/>
    </xf>
    <xf numFmtId="0" fontId="1" fillId="0" borderId="30" xfId="0" applyFont="1" applyBorder="1" applyAlignment="1">
      <alignment horizontal="centerContinuous" vertical="top"/>
    </xf>
    <xf numFmtId="0" fontId="24" fillId="0" borderId="18" xfId="0" applyFont="1" applyBorder="1" applyAlignment="1">
      <alignment horizontal="center" vertical="center"/>
    </xf>
    <xf numFmtId="0" fontId="24" fillId="0" borderId="4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34" xfId="0" applyFont="1" applyBorder="1" applyAlignment="1">
      <alignment horizontal="center" vertical="center"/>
    </xf>
    <xf numFmtId="0" fontId="21" fillId="0" borderId="0" xfId="0" applyFont="1"/>
    <xf numFmtId="0" fontId="1" fillId="0" borderId="15" xfId="0" applyFont="1" applyBorder="1" applyAlignment="1">
      <alignment horizontal="center" vertical="center"/>
    </xf>
    <xf numFmtId="0" fontId="0" fillId="0" borderId="16" xfId="0" applyBorder="1" applyAlignment="1">
      <alignment horizontal="center"/>
    </xf>
    <xf numFmtId="0" fontId="1" fillId="0" borderId="40" xfId="0" applyFont="1" applyBorder="1" applyAlignment="1">
      <alignment horizontal="centerContinuous" vertical="center"/>
    </xf>
    <xf numFmtId="9" fontId="1" fillId="0" borderId="26" xfId="0" applyNumberFormat="1" applyFont="1" applyBorder="1" applyAlignment="1">
      <alignment vertical="center"/>
    </xf>
    <xf numFmtId="0" fontId="25" fillId="0" borderId="0" xfId="0" applyFont="1" applyAlignment="1">
      <alignment horizontal="centerContinuous"/>
    </xf>
    <xf numFmtId="0" fontId="25" fillId="0" borderId="0" xfId="0" applyFont="1"/>
    <xf numFmtId="0" fontId="1" fillId="0" borderId="0" xfId="0" applyFont="1"/>
    <xf numFmtId="0" fontId="0" fillId="0" borderId="28" xfId="0" applyBorder="1"/>
    <xf numFmtId="0" fontId="0" fillId="0" borderId="10" xfId="0" applyBorder="1"/>
    <xf numFmtId="0" fontId="1" fillId="0" borderId="38" xfId="0" applyFont="1" applyBorder="1" applyAlignment="1">
      <alignment horizontal="center"/>
    </xf>
    <xf numFmtId="0" fontId="1" fillId="0" borderId="17" xfId="0" applyFont="1" applyBorder="1" applyAlignment="1">
      <alignment horizontal="center"/>
    </xf>
    <xf numFmtId="0" fontId="11" fillId="0" borderId="42" xfId="0" applyFont="1" applyBorder="1" applyAlignment="1">
      <alignment horizontal="centerContinuous" vertical="center"/>
    </xf>
    <xf numFmtId="0" fontId="1" fillId="0" borderId="12" xfId="0" applyFont="1" applyBorder="1" applyAlignment="1">
      <alignment horizontal="centerContinuous" vertical="center"/>
    </xf>
    <xf numFmtId="0" fontId="0" fillId="0" borderId="13" xfId="0" applyBorder="1"/>
    <xf numFmtId="0" fontId="1" fillId="0" borderId="2" xfId="0" applyFont="1" applyBorder="1" applyAlignment="1">
      <alignment horizontal="centerContinuous" vertical="center"/>
    </xf>
    <xf numFmtId="0" fontId="11" fillId="0" borderId="0" xfId="0" applyFont="1" applyAlignment="1">
      <alignment horizontal="right"/>
    </xf>
    <xf numFmtId="0" fontId="27" fillId="0" borderId="0" xfId="0" applyFont="1"/>
    <xf numFmtId="0" fontId="10" fillId="0" borderId="0" xfId="0" applyFont="1"/>
    <xf numFmtId="9" fontId="0" fillId="0" borderId="20" xfId="0" applyNumberFormat="1" applyBorder="1"/>
    <xf numFmtId="9" fontId="0" fillId="0" borderId="6" xfId="0" applyNumberFormat="1" applyBorder="1"/>
    <xf numFmtId="9" fontId="1" fillId="0" borderId="24" xfId="0" applyNumberFormat="1" applyFont="1" applyBorder="1" applyAlignment="1">
      <alignment vertical="center"/>
    </xf>
    <xf numFmtId="169" fontId="1" fillId="0" borderId="0" xfId="0" applyNumberFormat="1" applyFont="1" applyBorder="1" applyAlignment="1">
      <alignment vertical="center"/>
    </xf>
    <xf numFmtId="170" fontId="0" fillId="0" borderId="0" xfId="0" applyNumberFormat="1" applyBorder="1" applyAlignment="1">
      <alignment horizontal="centerContinuous"/>
    </xf>
    <xf numFmtId="3" fontId="0" fillId="0" borderId="15" xfId="0" applyNumberFormat="1" applyBorder="1" applyAlignment="1">
      <alignment vertical="center"/>
    </xf>
    <xf numFmtId="169" fontId="0" fillId="0" borderId="20" xfId="0" applyNumberFormat="1" applyBorder="1" applyAlignment="1">
      <alignment vertical="center"/>
    </xf>
    <xf numFmtId="170" fontId="0" fillId="0" borderId="20" xfId="0" applyNumberFormat="1" applyBorder="1" applyAlignment="1">
      <alignment vertical="center"/>
    </xf>
    <xf numFmtId="170" fontId="0" fillId="0" borderId="28" xfId="0" applyNumberFormat="1" applyBorder="1" applyAlignment="1">
      <alignment vertical="center"/>
    </xf>
    <xf numFmtId="3" fontId="0" fillId="0" borderId="16" xfId="0" applyNumberFormat="1" applyBorder="1" applyAlignment="1">
      <alignment vertical="center"/>
    </xf>
    <xf numFmtId="3" fontId="6" fillId="0" borderId="16" xfId="0" applyNumberFormat="1" applyFont="1" applyBorder="1" applyAlignment="1">
      <alignment horizontal="center"/>
    </xf>
    <xf numFmtId="3" fontId="17" fillId="0" borderId="0" xfId="0" applyNumberFormat="1" applyFont="1" applyAlignment="1">
      <alignment horizontal="centerContinuous"/>
    </xf>
    <xf numFmtId="9" fontId="1" fillId="0" borderId="24" xfId="17" applyFont="1" applyBorder="1" applyAlignment="1">
      <alignment vertical="center"/>
    </xf>
    <xf numFmtId="3" fontId="15" fillId="0" borderId="0" xfId="0" applyNumberFormat="1" applyFont="1" applyAlignment="1">
      <alignment horizontal="left"/>
    </xf>
    <xf numFmtId="3" fontId="0" fillId="0" borderId="0" xfId="0" applyNumberFormat="1" applyAlignment="1">
      <alignment horizontal="right"/>
    </xf>
    <xf numFmtId="0" fontId="1" fillId="0" borderId="43" xfId="0" applyFont="1" applyBorder="1" applyAlignment="1">
      <alignment horizontal="centerContinuous"/>
    </xf>
    <xf numFmtId="0" fontId="1" fillId="0" borderId="28" xfId="0" applyFont="1" applyBorder="1" applyAlignment="1">
      <alignment horizontal="centerContinuous"/>
    </xf>
    <xf numFmtId="3" fontId="16" fillId="0" borderId="0" xfId="0" applyNumberFormat="1" applyFont="1" applyAlignment="1">
      <alignment horizontal="right"/>
    </xf>
    <xf numFmtId="0" fontId="12" fillId="0" borderId="0" xfId="0" applyFont="1" applyFill="1" applyBorder="1" applyAlignment="1">
      <alignment horizontal="centerContinuous"/>
    </xf>
    <xf numFmtId="49" fontId="12" fillId="0" borderId="0" xfId="0" applyNumberFormat="1" applyFont="1" applyFill="1" applyBorder="1" applyAlignment="1">
      <alignment horizontal="centerContinuous" vertical="center"/>
    </xf>
    <xf numFmtId="49" fontId="12" fillId="0" borderId="0" xfId="0" applyNumberFormat="1" applyFont="1" applyFill="1" applyBorder="1" applyAlignment="1">
      <alignment horizontal="center" vertical="center"/>
    </xf>
    <xf numFmtId="9" fontId="1" fillId="0" borderId="0" xfId="17" applyFont="1" applyFill="1" applyBorder="1" applyAlignment="1">
      <alignment vertical="center"/>
    </xf>
    <xf numFmtId="0" fontId="17" fillId="0" borderId="0" xfId="0" applyFont="1" applyAlignment="1">
      <alignment horizontal="centerContinuous"/>
    </xf>
    <xf numFmtId="9" fontId="6" fillId="0" borderId="0" xfId="17" applyAlignment="1">
      <alignment horizontal="centerContinuous"/>
    </xf>
    <xf numFmtId="164" fontId="1" fillId="0" borderId="37" xfId="20" applyFont="1" applyBorder="1" applyAlignment="1">
      <alignment horizontal="centerContinuous"/>
    </xf>
    <xf numFmtId="9" fontId="1" fillId="0" borderId="37" xfId="17" applyFont="1" applyBorder="1" applyAlignment="1">
      <alignment horizontal="centerContinuous"/>
    </xf>
    <xf numFmtId="0" fontId="1" fillId="0" borderId="44" xfId="0" applyFont="1" applyBorder="1" applyAlignment="1">
      <alignment horizontal="center" vertical="center"/>
    </xf>
    <xf numFmtId="166" fontId="1" fillId="0" borderId="25" xfId="0" applyNumberFormat="1" applyFont="1" applyBorder="1" applyAlignment="1">
      <alignment horizontal="center" vertical="center"/>
    </xf>
    <xf numFmtId="9" fontId="1" fillId="0" borderId="26" xfId="17" applyFont="1" applyBorder="1" applyAlignment="1">
      <alignment horizontal="center" vertical="center"/>
    </xf>
    <xf numFmtId="9" fontId="1" fillId="0" borderId="24" xfId="17" applyFont="1" applyBorder="1" applyAlignment="1">
      <alignment horizontal="center" vertical="center"/>
    </xf>
    <xf numFmtId="166" fontId="0" fillId="0" borderId="11" xfId="0" applyNumberFormat="1" applyBorder="1" applyAlignment="1">
      <alignment horizontal="right"/>
    </xf>
    <xf numFmtId="166" fontId="0" fillId="0" borderId="29" xfId="0" applyNumberFormat="1" applyBorder="1" applyAlignment="1">
      <alignment horizontal="right"/>
    </xf>
    <xf numFmtId="0" fontId="16" fillId="0" borderId="0" xfId="0" applyFont="1" applyAlignment="1">
      <alignment horizontal="center"/>
    </xf>
    <xf numFmtId="0" fontId="0" fillId="0" borderId="16" xfId="0" applyBorder="1" applyAlignment="1">
      <alignment vertical="center"/>
    </xf>
    <xf numFmtId="166" fontId="0" fillId="0" borderId="22" xfId="0" applyNumberFormat="1" applyBorder="1" applyAlignment="1">
      <alignment horizontal="right" vertical="center"/>
    </xf>
    <xf numFmtId="9" fontId="6" fillId="0" borderId="17" xfId="17" applyBorder="1" applyAlignment="1">
      <alignment vertical="center"/>
    </xf>
    <xf numFmtId="9" fontId="6" fillId="0" borderId="0" xfId="17" applyBorder="1" applyAlignment="1">
      <alignment vertical="center"/>
    </xf>
    <xf numFmtId="9" fontId="6" fillId="0" borderId="6" xfId="17" applyBorder="1" applyAlignment="1">
      <alignment vertical="center"/>
    </xf>
    <xf numFmtId="166" fontId="0" fillId="0" borderId="0" xfId="0" applyNumberFormat="1" applyAlignment="1">
      <alignment vertical="center"/>
    </xf>
    <xf numFmtId="0" fontId="0" fillId="0" borderId="45" xfId="0" applyBorder="1" applyAlignment="1">
      <alignment vertical="center"/>
    </xf>
    <xf numFmtId="166" fontId="0" fillId="0" borderId="29" xfId="0" applyNumberFormat="1" applyBorder="1" applyAlignment="1">
      <alignment horizontal="right" vertical="center"/>
    </xf>
    <xf numFmtId="9" fontId="6" fillId="0" borderId="46" xfId="17" applyBorder="1" applyAlignment="1">
      <alignment vertical="center"/>
    </xf>
    <xf numFmtId="0" fontId="0" fillId="0" borderId="18" xfId="0" applyBorder="1" applyAlignment="1">
      <alignment vertical="center"/>
    </xf>
    <xf numFmtId="166" fontId="0" fillId="0" borderId="47" xfId="0" applyNumberFormat="1" applyBorder="1" applyAlignment="1">
      <alignment horizontal="right" vertical="center"/>
    </xf>
    <xf numFmtId="9" fontId="6" fillId="0" borderId="36" xfId="17" applyBorder="1" applyAlignment="1">
      <alignment vertical="center"/>
    </xf>
    <xf numFmtId="9" fontId="6" fillId="0" borderId="13" xfId="17" applyBorder="1" applyAlignment="1">
      <alignment vertical="center"/>
    </xf>
    <xf numFmtId="0" fontId="0" fillId="0" borderId="15" xfId="0" applyBorder="1" applyAlignment="1">
      <alignment horizontal="left" vertical="center"/>
    </xf>
    <xf numFmtId="166" fontId="0" fillId="0" borderId="20" xfId="0" applyNumberFormat="1" applyBorder="1" applyAlignment="1">
      <alignment horizontal="right" vertical="center"/>
    </xf>
    <xf numFmtId="9" fontId="6" fillId="0" borderId="17" xfId="17" applyBorder="1" applyAlignment="1">
      <alignment horizontal="right" vertical="center"/>
    </xf>
    <xf numFmtId="0" fontId="0" fillId="0" borderId="16" xfId="0" applyBorder="1" applyAlignment="1">
      <alignment horizontal="left" vertical="center"/>
    </xf>
    <xf numFmtId="166" fontId="0" fillId="0" borderId="17" xfId="0" applyNumberFormat="1" applyBorder="1" applyAlignment="1">
      <alignment horizontal="right" vertical="center"/>
    </xf>
    <xf numFmtId="0" fontId="0" fillId="0" borderId="21" xfId="0" applyBorder="1" applyAlignment="1">
      <alignment vertical="center"/>
    </xf>
    <xf numFmtId="167" fontId="0" fillId="0" borderId="6" xfId="0" applyNumberFormat="1" applyBorder="1" applyAlignment="1">
      <alignment horizontal="right" vertical="center"/>
    </xf>
    <xf numFmtId="165" fontId="0" fillId="0" borderId="17" xfId="0" applyNumberFormat="1" applyBorder="1" applyAlignment="1">
      <alignment vertical="center"/>
    </xf>
    <xf numFmtId="0" fontId="0" fillId="0" borderId="6" xfId="0" applyBorder="1" applyAlignment="1">
      <alignment horizontal="right" vertical="center"/>
    </xf>
    <xf numFmtId="0" fontId="1" fillId="0" borderId="14" xfId="0" applyFont="1" applyBorder="1"/>
    <xf numFmtId="0" fontId="1" fillId="0" borderId="48" xfId="0" applyFont="1" applyBorder="1" applyAlignment="1">
      <alignment horizontal="centerContinuous" vertical="top"/>
    </xf>
    <xf numFmtId="0" fontId="1" fillId="0" borderId="16" xfId="0" applyFont="1" applyBorder="1" applyAlignment="1">
      <alignment horizontal="centerContinuous"/>
    </xf>
    <xf numFmtId="0" fontId="11" fillId="0" borderId="18" xfId="0" applyFont="1" applyBorder="1" applyAlignment="1">
      <alignment horizontal="centerContinuous" vertical="center"/>
    </xf>
    <xf numFmtId="167" fontId="0" fillId="0" borderId="16" xfId="0" applyNumberFormat="1" applyBorder="1" applyAlignment="1">
      <alignment horizontal="right"/>
    </xf>
    <xf numFmtId="0" fontId="0" fillId="0" borderId="16" xfId="0" applyBorder="1" applyAlignment="1">
      <alignment horizontal="right"/>
    </xf>
    <xf numFmtId="0" fontId="1" fillId="0" borderId="44" xfId="0" applyFont="1" applyBorder="1" applyAlignment="1">
      <alignment horizontal="centerContinuous" vertical="center"/>
    </xf>
    <xf numFmtId="9" fontId="6" fillId="2" borderId="22" xfId="17" applyFill="1" applyBorder="1" applyAlignment="1">
      <alignment horizontal="right"/>
    </xf>
    <xf numFmtId="165" fontId="1" fillId="0" borderId="0" xfId="0" applyNumberFormat="1" applyFont="1" applyBorder="1" applyAlignment="1">
      <alignment vertical="center"/>
    </xf>
    <xf numFmtId="9" fontId="1" fillId="0" borderId="0" xfId="17" applyFont="1" applyFill="1" applyBorder="1" applyAlignment="1">
      <alignment horizontal="right" vertical="center"/>
    </xf>
    <xf numFmtId="0" fontId="19" fillId="0" borderId="0" xfId="0" applyFont="1" applyAlignment="1">
      <alignment horizontal="center"/>
    </xf>
    <xf numFmtId="0" fontId="26" fillId="0" borderId="0" xfId="0" applyFont="1" applyAlignment="1">
      <alignment horizontal="center"/>
    </xf>
    <xf numFmtId="0" fontId="13" fillId="0" borderId="0" xfId="0" applyFont="1" applyAlignment="1">
      <alignment vertical="center"/>
    </xf>
    <xf numFmtId="0" fontId="13" fillId="0" borderId="0" xfId="0" applyFont="1"/>
    <xf numFmtId="0" fontId="0" fillId="0" borderId="0" xfId="0" applyAlignment="1"/>
    <xf numFmtId="9" fontId="6" fillId="0" borderId="0" xfId="17" applyAlignment="1"/>
    <xf numFmtId="0" fontId="27" fillId="0" borderId="0" xfId="0" applyFont="1" applyAlignment="1"/>
    <xf numFmtId="0" fontId="10" fillId="0" borderId="0" xfId="0" applyFont="1" applyAlignment="1"/>
    <xf numFmtId="0" fontId="11" fillId="0" borderId="0" xfId="0" applyFont="1" applyAlignment="1"/>
    <xf numFmtId="0" fontId="13" fillId="0" borderId="0" xfId="0" applyFont="1" applyAlignment="1"/>
    <xf numFmtId="0" fontId="13" fillId="0" borderId="49" xfId="0" applyFont="1" applyBorder="1" applyAlignment="1">
      <alignment horizontal="centerContinuous" vertical="center"/>
    </xf>
    <xf numFmtId="165" fontId="13" fillId="0" borderId="50" xfId="0" applyNumberFormat="1" applyFont="1" applyBorder="1" applyAlignment="1">
      <alignment vertical="center"/>
    </xf>
    <xf numFmtId="165" fontId="13" fillId="0" borderId="51" xfId="0" applyNumberFormat="1" applyFont="1" applyBorder="1" applyAlignment="1">
      <alignment vertical="center"/>
    </xf>
    <xf numFmtId="165" fontId="13" fillId="0" borderId="53" xfId="0" applyNumberFormat="1" applyFont="1" applyBorder="1" applyAlignment="1">
      <alignment vertical="center"/>
    </xf>
    <xf numFmtId="165" fontId="13" fillId="0" borderId="4" xfId="0" applyNumberFormat="1" applyFont="1" applyBorder="1" applyAlignment="1">
      <alignment vertical="center"/>
    </xf>
    <xf numFmtId="3" fontId="15" fillId="0" borderId="0" xfId="0" applyNumberFormat="1" applyFont="1" applyAlignment="1">
      <alignment horizontal="center"/>
    </xf>
    <xf numFmtId="0" fontId="16" fillId="0" borderId="0" xfId="0" applyFont="1" applyBorder="1" applyAlignment="1">
      <alignment horizontal="center"/>
    </xf>
    <xf numFmtId="3" fontId="1" fillId="0" borderId="0" xfId="0" applyNumberFormat="1" applyFont="1" applyBorder="1" applyAlignment="1">
      <alignment horizontal="center"/>
    </xf>
    <xf numFmtId="0" fontId="15" fillId="0" borderId="0" xfId="0" applyFont="1" applyAlignment="1">
      <alignment horizontal="center"/>
    </xf>
    <xf numFmtId="0" fontId="19" fillId="0" borderId="0" xfId="0" applyFont="1" applyFill="1" applyAlignment="1">
      <alignment horizontal="center"/>
    </xf>
    <xf numFmtId="0" fontId="16" fillId="0" borderId="0" xfId="0" applyFont="1" applyFill="1" applyAlignment="1">
      <alignment horizontal="center"/>
    </xf>
    <xf numFmtId="3" fontId="16" fillId="0" borderId="0" xfId="0" applyNumberFormat="1" applyFont="1" applyAlignment="1">
      <alignment horizontal="center"/>
    </xf>
    <xf numFmtId="3" fontId="15" fillId="0" borderId="0" xfId="0" applyNumberFormat="1" applyFont="1" applyAlignment="1"/>
    <xf numFmtId="169" fontId="0" fillId="0" borderId="22" xfId="0" applyNumberFormat="1" applyBorder="1" applyAlignment="1"/>
    <xf numFmtId="169" fontId="0" fillId="0" borderId="0" xfId="0" applyNumberFormat="1" applyAlignment="1"/>
    <xf numFmtId="0" fontId="0" fillId="0" borderId="0" xfId="0" applyFill="1" applyAlignment="1"/>
    <xf numFmtId="0" fontId="0" fillId="0" borderId="0" xfId="0" applyBorder="1" applyAlignment="1"/>
    <xf numFmtId="3" fontId="17" fillId="0" borderId="0" xfId="0" applyNumberFormat="1" applyFont="1" applyBorder="1" applyAlignment="1"/>
    <xf numFmtId="3" fontId="0" fillId="0" borderId="0" xfId="0" applyNumberFormat="1" applyBorder="1" applyAlignment="1"/>
    <xf numFmtId="3" fontId="1" fillId="0" borderId="43" xfId="0" applyNumberFormat="1" applyFont="1" applyBorder="1" applyAlignment="1"/>
    <xf numFmtId="169" fontId="0" fillId="0" borderId="20" xfId="0" applyNumberFormat="1" applyBorder="1" applyAlignment="1"/>
    <xf numFmtId="0" fontId="0" fillId="0" borderId="9" xfId="0" applyBorder="1" applyAlignment="1"/>
    <xf numFmtId="169" fontId="0" fillId="0" borderId="17" xfId="0" applyNumberFormat="1" applyBorder="1" applyAlignment="1"/>
    <xf numFmtId="3" fontId="1" fillId="0" borderId="9" xfId="0" applyNumberFormat="1" applyFont="1" applyBorder="1" applyAlignment="1"/>
    <xf numFmtId="0" fontId="0" fillId="0" borderId="42" xfId="0" applyBorder="1" applyAlignment="1"/>
    <xf numFmtId="0" fontId="0" fillId="0" borderId="0" xfId="0" applyFill="1" applyBorder="1" applyAlignment="1"/>
    <xf numFmtId="9" fontId="6" fillId="0" borderId="0" xfId="17" applyFill="1" applyBorder="1" applyAlignment="1"/>
    <xf numFmtId="0" fontId="10" fillId="0" borderId="0" xfId="0" applyFont="1" applyFill="1" applyBorder="1" applyAlignment="1"/>
    <xf numFmtId="0" fontId="11" fillId="0" borderId="0" xfId="0" applyFont="1" applyFill="1" applyAlignment="1"/>
    <xf numFmtId="0" fontId="0" fillId="0" borderId="21" xfId="0" applyFill="1" applyBorder="1" applyAlignment="1"/>
    <xf numFmtId="169" fontId="0" fillId="0" borderId="0" xfId="0" applyNumberFormat="1" applyFill="1" applyBorder="1" applyAlignment="1"/>
    <xf numFmtId="3" fontId="0" fillId="0" borderId="0" xfId="0" applyNumberFormat="1" applyFill="1" applyBorder="1" applyAlignment="1"/>
    <xf numFmtId="0" fontId="0" fillId="0" borderId="15" xfId="0" applyBorder="1" applyAlignment="1"/>
    <xf numFmtId="9" fontId="6" fillId="0" borderId="17" xfId="17" applyBorder="1" applyAlignment="1"/>
    <xf numFmtId="0" fontId="0" fillId="0" borderId="45" xfId="0" applyBorder="1" applyAlignment="1"/>
    <xf numFmtId="166" fontId="0" fillId="0" borderId="0" xfId="0" applyNumberFormat="1" applyAlignment="1"/>
    <xf numFmtId="3" fontId="0" fillId="0" borderId="0" xfId="0" applyNumberFormat="1" applyAlignment="1"/>
    <xf numFmtId="0" fontId="25" fillId="0" borderId="0" xfId="0" applyFont="1" applyAlignment="1"/>
    <xf numFmtId="0" fontId="1" fillId="0" borderId="0" xfId="0" applyFont="1" applyAlignment="1"/>
    <xf numFmtId="165" fontId="0" fillId="0" borderId="0" xfId="0" applyNumberFormat="1" applyAlignment="1"/>
    <xf numFmtId="165" fontId="0" fillId="0" borderId="0" xfId="0" applyNumberFormat="1" applyFill="1" applyBorder="1" applyAlignment="1"/>
    <xf numFmtId="9" fontId="6" fillId="0" borderId="6" xfId="17" applyBorder="1" applyAlignment="1"/>
    <xf numFmtId="3" fontId="0" fillId="0" borderId="15" xfId="0" applyNumberFormat="1" applyBorder="1" applyAlignment="1"/>
    <xf numFmtId="170" fontId="0" fillId="0" borderId="0" xfId="0" applyNumberFormat="1" applyBorder="1" applyAlignment="1"/>
    <xf numFmtId="170" fontId="0" fillId="0" borderId="22" xfId="0" applyNumberFormat="1" applyBorder="1" applyAlignment="1"/>
    <xf numFmtId="3" fontId="0" fillId="0" borderId="16" xfId="0" applyNumberFormat="1" applyBorder="1" applyAlignment="1"/>
    <xf numFmtId="169" fontId="0" fillId="0" borderId="47" xfId="0" applyNumberFormat="1" applyBorder="1" applyAlignment="1"/>
    <xf numFmtId="3" fontId="0" fillId="0" borderId="0" xfId="0" applyNumberFormat="1" applyAlignment="1">
      <alignment horizontal="left"/>
    </xf>
    <xf numFmtId="3" fontId="0" fillId="0" borderId="0" xfId="0" applyNumberFormat="1" applyBorder="1" applyAlignment="1">
      <alignment horizontal="left"/>
    </xf>
    <xf numFmtId="3" fontId="1" fillId="0" borderId="0" xfId="0" quotePrefix="1" applyNumberFormat="1" applyFont="1" applyBorder="1" applyAlignment="1">
      <alignment horizontal="left"/>
    </xf>
    <xf numFmtId="0" fontId="0" fillId="0" borderId="0" xfId="0" applyAlignment="1">
      <alignment horizontal="left"/>
    </xf>
    <xf numFmtId="0" fontId="19" fillId="0" borderId="0" xfId="0" applyFont="1" applyAlignment="1">
      <alignment horizontal="left"/>
    </xf>
    <xf numFmtId="0" fontId="16" fillId="0" borderId="0" xfId="0" applyFont="1" applyAlignment="1">
      <alignment horizontal="left"/>
    </xf>
    <xf numFmtId="3" fontId="16" fillId="0" borderId="0" xfId="0" applyNumberFormat="1" applyFont="1" applyBorder="1" applyAlignment="1">
      <alignment horizontal="left"/>
    </xf>
    <xf numFmtId="0" fontId="0" fillId="0" borderId="0" xfId="0" applyFill="1" applyAlignment="1">
      <alignment horizontal="left"/>
    </xf>
    <xf numFmtId="0" fontId="19" fillId="0" borderId="0" xfId="0" applyFont="1" applyFill="1" applyAlignment="1">
      <alignment horizontal="left"/>
    </xf>
    <xf numFmtId="0" fontId="9" fillId="0" borderId="0" xfId="0" applyFont="1" applyFill="1" applyAlignment="1">
      <alignment horizontal="left"/>
    </xf>
    <xf numFmtId="0" fontId="16" fillId="0" borderId="0" xfId="0" applyFont="1" applyFill="1" applyAlignment="1">
      <alignment horizontal="left"/>
    </xf>
    <xf numFmtId="3" fontId="17" fillId="0" borderId="0" xfId="0" applyNumberFormat="1" applyFont="1" applyAlignment="1">
      <alignment horizontal="left"/>
    </xf>
    <xf numFmtId="3" fontId="1" fillId="0" borderId="0" xfId="0" applyNumberFormat="1" applyFont="1" applyBorder="1" applyAlignment="1">
      <alignment horizontal="left"/>
    </xf>
    <xf numFmtId="0" fontId="16" fillId="0" borderId="0" xfId="0" applyFont="1" applyBorder="1" applyAlignment="1">
      <alignment horizontal="left"/>
    </xf>
    <xf numFmtId="0" fontId="1" fillId="0" borderId="0" xfId="0" applyFont="1" applyBorder="1" applyAlignment="1">
      <alignment horizontal="left"/>
    </xf>
    <xf numFmtId="0" fontId="0" fillId="0" borderId="27" xfId="0" applyBorder="1" applyAlignment="1"/>
    <xf numFmtId="0" fontId="0" fillId="0" borderId="20" xfId="0" applyBorder="1" applyAlignment="1"/>
    <xf numFmtId="0" fontId="0" fillId="0" borderId="39" xfId="0" applyBorder="1" applyAlignment="1"/>
    <xf numFmtId="0" fontId="0" fillId="0" borderId="36" xfId="0" applyBorder="1" applyAlignment="1"/>
    <xf numFmtId="9" fontId="6" fillId="0" borderId="20" xfId="17" applyBorder="1" applyAlignment="1">
      <alignment horizontal="right" vertical="center"/>
    </xf>
    <xf numFmtId="9" fontId="6" fillId="0" borderId="10" xfId="17" applyBorder="1" applyAlignment="1">
      <alignment horizontal="right" vertical="center"/>
    </xf>
    <xf numFmtId="9" fontId="6" fillId="0" borderId="6" xfId="17" applyBorder="1" applyAlignment="1">
      <alignment horizontal="right" vertical="center"/>
    </xf>
    <xf numFmtId="166" fontId="0" fillId="0" borderId="22" xfId="0" applyNumberFormat="1" applyBorder="1" applyAlignment="1">
      <alignment horizontal="right"/>
    </xf>
    <xf numFmtId="0" fontId="15" fillId="0" borderId="0" xfId="0" applyFont="1" applyAlignment="1">
      <alignment horizontal="left"/>
    </xf>
    <xf numFmtId="3" fontId="16" fillId="0" borderId="0" xfId="0" applyNumberFormat="1" applyFont="1" applyAlignment="1">
      <alignment horizontal="left"/>
    </xf>
    <xf numFmtId="165" fontId="0" fillId="0" borderId="0" xfId="0" applyNumberFormat="1" applyBorder="1" applyAlignment="1"/>
    <xf numFmtId="3" fontId="0" fillId="0" borderId="14" xfId="0" applyNumberFormat="1" applyBorder="1"/>
    <xf numFmtId="3" fontId="0" fillId="0" borderId="54" xfId="0" applyNumberFormat="1" applyBorder="1" applyAlignment="1">
      <alignment vertical="center"/>
    </xf>
    <xf numFmtId="9" fontId="6" fillId="0" borderId="55" xfId="17" applyBorder="1" applyAlignment="1">
      <alignment vertical="center"/>
    </xf>
    <xf numFmtId="14" fontId="11" fillId="0" borderId="0" xfId="0" applyNumberFormat="1" applyFont="1"/>
    <xf numFmtId="49" fontId="11" fillId="0" borderId="0" xfId="0" applyNumberFormat="1" applyFont="1" applyAlignment="1">
      <alignment horizontal="left"/>
    </xf>
    <xf numFmtId="0" fontId="20" fillId="0" borderId="15" xfId="0" applyFont="1" applyBorder="1" applyAlignment="1"/>
    <xf numFmtId="14" fontId="14" fillId="0" borderId="0" xfId="0" applyNumberFormat="1" applyFont="1" applyAlignment="1"/>
    <xf numFmtId="14" fontId="14" fillId="0" borderId="0" xfId="0" applyNumberFormat="1" applyFont="1" applyFill="1" applyAlignment="1"/>
    <xf numFmtId="14" fontId="11" fillId="0" borderId="0" xfId="0" applyNumberFormat="1" applyFont="1" applyAlignment="1"/>
    <xf numFmtId="9" fontId="6" fillId="0" borderId="56" xfId="17" applyBorder="1" applyAlignment="1">
      <alignment vertical="center"/>
    </xf>
    <xf numFmtId="9" fontId="6" fillId="0" borderId="57" xfId="17" applyBorder="1" applyAlignment="1">
      <alignment vertical="center"/>
    </xf>
    <xf numFmtId="9" fontId="6" fillId="2" borderId="6" xfId="17" applyFill="1" applyBorder="1" applyAlignment="1">
      <alignment horizontal="right" vertical="center"/>
    </xf>
    <xf numFmtId="0" fontId="12" fillId="0" borderId="6" xfId="0" applyFont="1" applyBorder="1" applyAlignment="1">
      <alignment horizontal="center"/>
    </xf>
    <xf numFmtId="49" fontId="12" fillId="2" borderId="44" xfId="0" applyNumberFormat="1" applyFont="1" applyFill="1" applyBorder="1" applyAlignment="1">
      <alignment horizontal="centerContinuous" vertical="center"/>
    </xf>
    <xf numFmtId="9" fontId="6" fillId="0" borderId="0" xfId="17" applyFill="1" applyBorder="1" applyAlignment="1">
      <alignment horizontal="right" vertical="center"/>
    </xf>
    <xf numFmtId="9" fontId="6" fillId="0" borderId="0" xfId="17" applyFill="1" applyAlignment="1">
      <alignment horizontal="right"/>
    </xf>
    <xf numFmtId="0" fontId="0" fillId="0" borderId="0" xfId="0" applyFill="1" applyAlignment="1">
      <alignment horizontal="right"/>
    </xf>
    <xf numFmtId="0" fontId="16" fillId="0" borderId="0" xfId="0" applyFont="1" applyFill="1" applyAlignment="1">
      <alignment horizontal="right"/>
    </xf>
    <xf numFmtId="9" fontId="6" fillId="0" borderId="27" xfId="17" applyBorder="1" applyAlignment="1">
      <alignment horizontal="right" vertical="center"/>
    </xf>
    <xf numFmtId="9" fontId="6" fillId="0" borderId="38" xfId="17" applyBorder="1" applyAlignment="1">
      <alignment horizontal="right" vertical="center"/>
    </xf>
    <xf numFmtId="169" fontId="12" fillId="0" borderId="26" xfId="0" applyNumberFormat="1" applyFont="1" applyBorder="1" applyAlignment="1">
      <alignment vertical="center"/>
    </xf>
    <xf numFmtId="170" fontId="12" fillId="0" borderId="26" xfId="0" applyNumberFormat="1" applyFont="1" applyBorder="1" applyAlignment="1">
      <alignment vertical="center"/>
    </xf>
    <xf numFmtId="3" fontId="12" fillId="0" borderId="44" xfId="0" applyNumberFormat="1" applyFont="1" applyBorder="1" applyAlignment="1">
      <alignment horizontal="center" vertical="center"/>
    </xf>
    <xf numFmtId="170" fontId="12" fillId="0" borderId="2" xfId="0" applyNumberFormat="1" applyFont="1" applyBorder="1" applyAlignment="1">
      <alignment vertical="center"/>
    </xf>
    <xf numFmtId="170" fontId="12" fillId="0" borderId="24" xfId="0" applyNumberFormat="1" applyFont="1" applyBorder="1" applyAlignment="1">
      <alignment vertical="center"/>
    </xf>
    <xf numFmtId="9" fontId="12" fillId="0" borderId="26" xfId="17" applyFont="1" applyBorder="1" applyAlignment="1">
      <alignment vertical="center"/>
    </xf>
    <xf numFmtId="9" fontId="12" fillId="0" borderId="58" xfId="17" applyFont="1" applyBorder="1" applyAlignment="1">
      <alignment vertical="center"/>
    </xf>
    <xf numFmtId="9" fontId="12" fillId="0" borderId="24" xfId="17" applyFont="1" applyBorder="1" applyAlignment="1">
      <alignment vertical="center"/>
    </xf>
    <xf numFmtId="3" fontId="13" fillId="0" borderId="0" xfId="0" applyNumberFormat="1" applyFont="1" applyAlignment="1"/>
    <xf numFmtId="0" fontId="13" fillId="0" borderId="0" xfId="0" applyFont="1" applyAlignment="1">
      <alignment horizontal="centerContinuous"/>
    </xf>
    <xf numFmtId="3" fontId="13" fillId="0" borderId="0" xfId="0" applyNumberFormat="1" applyFont="1" applyAlignment="1">
      <alignment horizontal="centerContinuous"/>
    </xf>
    <xf numFmtId="0" fontId="13" fillId="0" borderId="0" xfId="0" applyFont="1" applyAlignment="1">
      <alignment horizontal="right"/>
    </xf>
    <xf numFmtId="3" fontId="12" fillId="0" borderId="0" xfId="0" applyNumberFormat="1" applyFont="1" applyBorder="1" applyAlignment="1">
      <alignment horizontal="left"/>
    </xf>
    <xf numFmtId="3" fontId="12" fillId="0" borderId="0" xfId="0" applyNumberFormat="1" applyFont="1" applyBorder="1" applyAlignment="1">
      <alignment horizontal="center"/>
    </xf>
    <xf numFmtId="3" fontId="13" fillId="0" borderId="0" xfId="0" applyNumberFormat="1" applyFont="1" applyBorder="1" applyAlignment="1">
      <alignment horizontal="left"/>
    </xf>
    <xf numFmtId="165" fontId="13" fillId="0" borderId="0" xfId="0" applyNumberFormat="1" applyFont="1" applyAlignment="1"/>
    <xf numFmtId="0" fontId="12" fillId="0" borderId="7"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xf numFmtId="0" fontId="12" fillId="0" borderId="41" xfId="0" applyFont="1" applyFill="1" applyBorder="1" applyAlignment="1">
      <alignment vertical="center"/>
    </xf>
    <xf numFmtId="169" fontId="12" fillId="0" borderId="0" xfId="0" applyNumberFormat="1" applyFont="1" applyFill="1" applyBorder="1" applyAlignment="1">
      <alignment vertical="center"/>
    </xf>
    <xf numFmtId="9" fontId="12" fillId="0" borderId="0" xfId="17" applyFont="1" applyFill="1" applyBorder="1" applyAlignment="1">
      <alignment vertical="center"/>
    </xf>
    <xf numFmtId="0" fontId="33" fillId="0" borderId="0" xfId="0" applyFont="1" applyAlignment="1">
      <alignment horizontal="left"/>
    </xf>
    <xf numFmtId="3" fontId="33" fillId="0" borderId="0" xfId="0" applyNumberFormat="1" applyFont="1" applyBorder="1" applyAlignment="1">
      <alignment horizontal="left"/>
    </xf>
    <xf numFmtId="0" fontId="33" fillId="0" borderId="0" xfId="0" applyFont="1" applyFill="1" applyAlignment="1">
      <alignment horizontal="left"/>
    </xf>
    <xf numFmtId="0" fontId="34" fillId="0" borderId="0" xfId="0" applyFont="1" applyAlignment="1">
      <alignment horizontal="left"/>
    </xf>
    <xf numFmtId="0" fontId="12" fillId="0" borderId="40" xfId="0" applyFont="1" applyBorder="1" applyAlignment="1">
      <alignment horizontal="centerContinuous" vertical="center"/>
    </xf>
    <xf numFmtId="0" fontId="12" fillId="0" borderId="2" xfId="0" applyFont="1" applyBorder="1" applyAlignment="1">
      <alignment horizontal="centerContinuous" vertical="center"/>
    </xf>
    <xf numFmtId="165" fontId="12" fillId="0" borderId="26" xfId="0" applyNumberFormat="1" applyFont="1" applyBorder="1" applyAlignment="1">
      <alignment vertical="center"/>
    </xf>
    <xf numFmtId="169" fontId="0" fillId="0" borderId="0" xfId="0" applyNumberFormat="1" applyBorder="1" applyAlignment="1"/>
    <xf numFmtId="9" fontId="0" fillId="0" borderId="0" xfId="17" applyFont="1" applyAlignment="1"/>
    <xf numFmtId="9" fontId="13" fillId="0" borderId="0" xfId="0" applyNumberFormat="1" applyFont="1" applyAlignment="1"/>
    <xf numFmtId="9" fontId="12" fillId="0" borderId="36" xfId="17" applyFont="1" applyBorder="1" applyAlignment="1">
      <alignment horizontal="right" vertical="center"/>
    </xf>
    <xf numFmtId="166" fontId="12" fillId="0" borderId="47" xfId="0" applyNumberFormat="1" applyFont="1" applyBorder="1" applyAlignment="1">
      <alignment horizontal="right" vertical="center"/>
    </xf>
    <xf numFmtId="9" fontId="0" fillId="0" borderId="0" xfId="17" applyFont="1" applyAlignment="1">
      <alignment vertical="center"/>
    </xf>
    <xf numFmtId="0" fontId="0" fillId="0" borderId="0" xfId="0" applyBorder="1" applyAlignment="1">
      <alignment vertical="center"/>
    </xf>
    <xf numFmtId="166" fontId="0" fillId="0" borderId="0" xfId="0" applyNumberFormat="1" applyBorder="1" applyAlignment="1">
      <alignment horizontal="right" vertical="center"/>
    </xf>
    <xf numFmtId="0" fontId="12" fillId="0" borderId="18" xfId="0" applyFont="1" applyBorder="1" applyAlignment="1">
      <alignment horizontal="left" vertical="center"/>
    </xf>
    <xf numFmtId="9" fontId="12" fillId="0" borderId="13" xfId="17" applyFont="1" applyBorder="1" applyAlignment="1">
      <alignment horizontal="right" vertical="center"/>
    </xf>
    <xf numFmtId="166" fontId="12" fillId="0" borderId="0" xfId="0" applyNumberFormat="1" applyFont="1" applyAlignment="1">
      <alignment vertical="center"/>
    </xf>
    <xf numFmtId="0" fontId="0" fillId="0" borderId="43" xfId="0" applyBorder="1" applyAlignment="1"/>
    <xf numFmtId="0" fontId="12" fillId="0" borderId="9" xfId="0" applyFont="1" applyBorder="1" applyAlignment="1">
      <alignment horizontal="center" vertical="center"/>
    </xf>
    <xf numFmtId="0" fontId="22" fillId="0" borderId="37" xfId="0" applyFont="1" applyBorder="1" applyAlignment="1">
      <alignment horizontal="centerContinuous" vertical="center"/>
    </xf>
    <xf numFmtId="9" fontId="6" fillId="2" borderId="6" xfId="17" applyFont="1" applyFill="1" applyBorder="1" applyAlignment="1">
      <alignment horizontal="right" vertical="center"/>
    </xf>
    <xf numFmtId="49" fontId="12" fillId="2" borderId="24" xfId="0" applyNumberFormat="1" applyFont="1" applyFill="1" applyBorder="1" applyAlignment="1">
      <alignment horizontal="right" vertical="center"/>
    </xf>
    <xf numFmtId="9" fontId="6" fillId="2" borderId="22" xfId="17" applyFill="1" applyBorder="1" applyAlignment="1">
      <alignment horizontal="right" vertical="center"/>
    </xf>
    <xf numFmtId="9" fontId="12" fillId="2" borderId="36" xfId="17" applyFont="1" applyFill="1" applyBorder="1" applyAlignment="1">
      <alignment horizontal="right" vertical="center"/>
    </xf>
    <xf numFmtId="9" fontId="12" fillId="2" borderId="13" xfId="17" applyFont="1" applyFill="1" applyBorder="1" applyAlignment="1">
      <alignment horizontal="right" vertical="center"/>
    </xf>
    <xf numFmtId="0" fontId="0" fillId="0" borderId="25" xfId="0" applyBorder="1" applyAlignment="1">
      <alignment horizontal="right"/>
    </xf>
    <xf numFmtId="0" fontId="0" fillId="0" borderId="24" xfId="0" applyBorder="1" applyAlignment="1">
      <alignment horizontal="right"/>
    </xf>
    <xf numFmtId="49" fontId="12" fillId="2" borderId="26" xfId="0" applyNumberFormat="1" applyFont="1" applyFill="1" applyBorder="1" applyAlignment="1">
      <alignment horizontal="right" vertical="center"/>
    </xf>
    <xf numFmtId="9" fontId="6" fillId="2" borderId="29" xfId="17" applyFill="1" applyBorder="1" applyAlignment="1">
      <alignment horizontal="right"/>
    </xf>
    <xf numFmtId="9" fontId="6" fillId="2" borderId="57" xfId="17" applyFill="1" applyBorder="1" applyAlignment="1">
      <alignment horizontal="right"/>
    </xf>
    <xf numFmtId="9" fontId="6" fillId="2" borderId="29" xfId="17" applyFill="1" applyBorder="1" applyAlignment="1">
      <alignment horizontal="right" vertical="center"/>
    </xf>
    <xf numFmtId="9" fontId="6" fillId="2" borderId="57" xfId="17" applyFill="1" applyBorder="1" applyAlignment="1">
      <alignment horizontal="right" vertical="center"/>
    </xf>
    <xf numFmtId="9" fontId="6" fillId="2" borderId="47" xfId="17" applyFill="1" applyBorder="1" applyAlignment="1">
      <alignment horizontal="right" vertical="center"/>
    </xf>
    <xf numFmtId="0" fontId="0" fillId="0" borderId="40" xfId="0" applyBorder="1" applyAlignment="1">
      <alignment vertical="center"/>
    </xf>
    <xf numFmtId="0" fontId="0" fillId="0" borderId="43" xfId="0" applyBorder="1" applyAlignment="1">
      <alignment vertical="center"/>
    </xf>
    <xf numFmtId="0" fontId="0" fillId="0" borderId="42" xfId="0" applyBorder="1" applyAlignment="1">
      <alignment vertical="center"/>
    </xf>
    <xf numFmtId="3" fontId="38" fillId="0" borderId="0" xfId="0" applyNumberFormat="1" applyFont="1"/>
    <xf numFmtId="0" fontId="22" fillId="0" borderId="0" xfId="0" applyFont="1" applyBorder="1" applyAlignment="1">
      <alignment horizontal="centerContinuous" vertical="center"/>
    </xf>
    <xf numFmtId="9" fontId="22" fillId="0" borderId="0" xfId="17" applyFont="1" applyBorder="1" applyAlignment="1">
      <alignment vertical="center"/>
    </xf>
    <xf numFmtId="9" fontId="1" fillId="0" borderId="0" xfId="0" applyNumberFormat="1" applyFont="1" applyBorder="1" applyAlignment="1">
      <alignment vertical="center"/>
    </xf>
    <xf numFmtId="9" fontId="1" fillId="0" borderId="0" xfId="17" applyFont="1" applyBorder="1" applyAlignment="1">
      <alignment vertical="center"/>
    </xf>
    <xf numFmtId="3" fontId="1" fillId="0" borderId="25" xfId="0" applyNumberFormat="1" applyFont="1" applyBorder="1" applyAlignment="1">
      <alignment vertical="center"/>
    </xf>
    <xf numFmtId="3" fontId="0" fillId="0" borderId="17" xfId="0" applyNumberFormat="1" applyBorder="1"/>
    <xf numFmtId="3" fontId="1" fillId="0" borderId="26" xfId="0" applyNumberFormat="1" applyFont="1" applyBorder="1" applyAlignment="1">
      <alignment vertical="center"/>
    </xf>
    <xf numFmtId="3" fontId="0" fillId="0" borderId="23" xfId="0" applyNumberFormat="1" applyBorder="1" applyAlignment="1">
      <alignment vertical="center"/>
    </xf>
    <xf numFmtId="3" fontId="35" fillId="0" borderId="53" xfId="0" applyNumberFormat="1" applyFont="1" applyBorder="1" applyAlignment="1">
      <alignment vertical="center"/>
    </xf>
    <xf numFmtId="3" fontId="35" fillId="0" borderId="4" xfId="0" applyNumberFormat="1" applyFont="1" applyBorder="1" applyAlignment="1">
      <alignment vertical="center"/>
    </xf>
    <xf numFmtId="3" fontId="35" fillId="0" borderId="47" xfId="0" applyNumberFormat="1" applyFont="1" applyBorder="1" applyAlignment="1">
      <alignment vertical="center"/>
    </xf>
    <xf numFmtId="3" fontId="35" fillId="0" borderId="36" xfId="0" applyNumberFormat="1" applyFont="1" applyBorder="1" applyAlignment="1">
      <alignment vertical="center"/>
    </xf>
    <xf numFmtId="0" fontId="9" fillId="0" borderId="0" xfId="0" applyFont="1" applyAlignment="1"/>
    <xf numFmtId="0" fontId="13" fillId="0" borderId="0" xfId="15" applyFont="1"/>
    <xf numFmtId="0" fontId="41" fillId="0" borderId="0" xfId="15" applyFont="1"/>
    <xf numFmtId="0" fontId="14" fillId="0" borderId="0" xfId="15" applyFont="1"/>
    <xf numFmtId="175" fontId="0" fillId="0" borderId="0" xfId="20" applyNumberFormat="1" applyFont="1" applyAlignment="1"/>
    <xf numFmtId="49" fontId="0" fillId="0" borderId="0" xfId="0" applyNumberFormat="1" applyAlignment="1">
      <alignment horizontal="centerContinuous"/>
    </xf>
    <xf numFmtId="49" fontId="0" fillId="0" borderId="0" xfId="0" applyNumberFormat="1"/>
    <xf numFmtId="166" fontId="0" fillId="0" borderId="0" xfId="0" applyNumberFormat="1" applyFill="1" applyBorder="1" applyAlignment="1">
      <alignment horizontal="right" vertical="center"/>
    </xf>
    <xf numFmtId="9" fontId="0" fillId="0" borderId="0" xfId="17" applyFont="1" applyFill="1" applyAlignment="1">
      <alignment vertical="center"/>
    </xf>
    <xf numFmtId="166" fontId="0" fillId="0" borderId="0" xfId="0" applyNumberFormat="1" applyFill="1" applyAlignment="1">
      <alignment vertical="center"/>
    </xf>
    <xf numFmtId="0" fontId="0" fillId="0" borderId="0" xfId="0" applyFill="1" applyAlignment="1">
      <alignment vertical="center"/>
    </xf>
    <xf numFmtId="49" fontId="42" fillId="0" borderId="0" xfId="0" applyNumberFormat="1" applyFont="1" applyAlignment="1">
      <alignment horizontal="centerContinuous"/>
    </xf>
    <xf numFmtId="49" fontId="0" fillId="0" borderId="0" xfId="0" applyNumberFormat="1" applyAlignment="1">
      <alignment horizontal="right"/>
    </xf>
    <xf numFmtId="0" fontId="0" fillId="0" borderId="43" xfId="0" applyBorder="1"/>
    <xf numFmtId="49" fontId="43" fillId="0" borderId="37" xfId="0" applyNumberFormat="1" applyFont="1" applyBorder="1" applyAlignment="1">
      <alignment horizontal="centerContinuous"/>
    </xf>
    <xf numFmtId="49" fontId="43" fillId="0" borderId="2" xfId="0" applyNumberFormat="1" applyFont="1" applyBorder="1" applyAlignment="1">
      <alignment horizontal="centerContinuous"/>
    </xf>
    <xf numFmtId="49" fontId="0" fillId="0" borderId="0" xfId="0" applyNumberFormat="1" applyFill="1"/>
    <xf numFmtId="0" fontId="10" fillId="0" borderId="16" xfId="0" applyFont="1" applyBorder="1" applyAlignment="1">
      <alignment horizontal="center"/>
    </xf>
    <xf numFmtId="49" fontId="44" fillId="3" borderId="15" xfId="0" applyNumberFormat="1" applyFont="1" applyFill="1" applyBorder="1" applyAlignment="1">
      <alignment horizontal="centerContinuous"/>
    </xf>
    <xf numFmtId="49" fontId="16" fillId="0" borderId="15" xfId="0" applyNumberFormat="1" applyFont="1" applyBorder="1" applyAlignment="1">
      <alignment horizontal="centerContinuous"/>
    </xf>
    <xf numFmtId="0" fontId="0" fillId="0" borderId="9" xfId="0" applyBorder="1"/>
    <xf numFmtId="49" fontId="45" fillId="3" borderId="16" xfId="0" applyNumberFormat="1" applyFont="1" applyFill="1" applyBorder="1" applyAlignment="1">
      <alignment horizontal="centerContinuous"/>
    </xf>
    <xf numFmtId="49" fontId="16" fillId="0" borderId="16" xfId="0" applyNumberFormat="1" applyFont="1" applyBorder="1" applyAlignment="1">
      <alignment horizontal="centerContinuous"/>
    </xf>
    <xf numFmtId="0" fontId="10" fillId="0" borderId="18" xfId="0" applyFont="1" applyBorder="1" applyAlignment="1">
      <alignment horizontal="center"/>
    </xf>
    <xf numFmtId="49" fontId="46" fillId="3" borderId="18" xfId="0" applyNumberFormat="1" applyFont="1" applyFill="1" applyBorder="1" applyAlignment="1">
      <alignment horizontal="centerContinuous"/>
    </xf>
    <xf numFmtId="49" fontId="16" fillId="0" borderId="18" xfId="0" applyNumberFormat="1" applyFont="1" applyBorder="1" applyAlignment="1">
      <alignment horizontal="centerContinuous"/>
    </xf>
    <xf numFmtId="49" fontId="47" fillId="3" borderId="16" xfId="0" applyNumberFormat="1" applyFont="1" applyFill="1" applyBorder="1"/>
    <xf numFmtId="49" fontId="0" fillId="0" borderId="16" xfId="0" applyNumberFormat="1" applyBorder="1"/>
    <xf numFmtId="49" fontId="48" fillId="3" borderId="16" xfId="0" applyNumberFormat="1" applyFont="1" applyFill="1" applyBorder="1" applyAlignment="1">
      <alignment horizontal="center"/>
    </xf>
    <xf numFmtId="49" fontId="10" fillId="0" borderId="16" xfId="0" applyNumberFormat="1" applyFont="1" applyBorder="1" applyAlignment="1">
      <alignment horizontal="centerContinuous"/>
    </xf>
    <xf numFmtId="49" fontId="10" fillId="0" borderId="16" xfId="0" applyNumberFormat="1" applyFont="1" applyBorder="1" applyAlignment="1">
      <alignment horizontal="center"/>
    </xf>
    <xf numFmtId="2" fontId="0" fillId="0" borderId="0" xfId="0" applyNumberFormat="1"/>
    <xf numFmtId="181" fontId="0" fillId="0" borderId="0" xfId="0" applyNumberFormat="1"/>
    <xf numFmtId="176" fontId="48" fillId="3" borderId="16" xfId="0" applyNumberFormat="1" applyFont="1" applyFill="1" applyBorder="1" applyAlignment="1">
      <alignment horizontal="center"/>
    </xf>
    <xf numFmtId="175" fontId="6" fillId="0" borderId="0" xfId="20" applyNumberFormat="1" applyAlignment="1"/>
    <xf numFmtId="0" fontId="13" fillId="0" borderId="59" xfId="0" applyFont="1" applyBorder="1" applyAlignment="1">
      <alignment horizontal="centerContinuous" vertical="center"/>
    </xf>
    <xf numFmtId="49" fontId="16" fillId="0" borderId="49" xfId="0" applyNumberFormat="1" applyFont="1" applyBorder="1" applyAlignment="1">
      <alignment horizontal="centerContinuous" vertical="center"/>
    </xf>
    <xf numFmtId="49" fontId="10" fillId="0" borderId="18" xfId="0" applyNumberFormat="1" applyFont="1" applyBorder="1" applyAlignment="1">
      <alignment horizontal="center"/>
    </xf>
    <xf numFmtId="49" fontId="50" fillId="0" borderId="40" xfId="0" applyNumberFormat="1" applyFont="1" applyFill="1" applyBorder="1" applyAlignment="1">
      <alignment horizontal="centerContinuous"/>
    </xf>
    <xf numFmtId="49" fontId="16" fillId="0" borderId="40" xfId="0" applyNumberFormat="1" applyFont="1" applyFill="1" applyBorder="1" applyAlignment="1">
      <alignment horizontal="centerContinuous"/>
    </xf>
    <xf numFmtId="0" fontId="51" fillId="0" borderId="0" xfId="0" applyFont="1" applyAlignment="1">
      <alignment horizontal="centerContinuous"/>
    </xf>
    <xf numFmtId="3" fontId="0" fillId="0" borderId="0" xfId="0" applyNumberFormat="1" applyFill="1" applyAlignment="1">
      <alignment horizontal="centerContinuous"/>
    </xf>
    <xf numFmtId="3" fontId="15" fillId="0" borderId="0" xfId="0" applyNumberFormat="1" applyFont="1" applyAlignment="1">
      <alignment horizontal="centerContinuous"/>
    </xf>
    <xf numFmtId="0" fontId="10" fillId="0" borderId="0" xfId="0" applyFont="1" applyBorder="1" applyAlignment="1">
      <alignment horizontal="centerContinuous"/>
    </xf>
    <xf numFmtId="0" fontId="11" fillId="0" borderId="0" xfId="0" applyFont="1" applyBorder="1" applyAlignment="1">
      <alignment horizontal="centerContinuous"/>
    </xf>
    <xf numFmtId="0" fontId="9" fillId="4" borderId="20" xfId="0" applyFont="1" applyFill="1" applyBorder="1" applyAlignment="1">
      <alignment horizontal="center"/>
    </xf>
    <xf numFmtId="0" fontId="9" fillId="4" borderId="10" xfId="0" applyFont="1" applyFill="1" applyBorder="1" applyAlignment="1">
      <alignment horizontal="center"/>
    </xf>
    <xf numFmtId="49" fontId="9" fillId="4" borderId="20" xfId="0" applyNumberFormat="1" applyFont="1" applyFill="1" applyBorder="1" applyAlignment="1">
      <alignment horizontal="center"/>
    </xf>
    <xf numFmtId="49" fontId="9" fillId="4" borderId="10" xfId="0" applyNumberFormat="1" applyFont="1" applyFill="1" applyBorder="1" applyAlignment="1">
      <alignment horizontal="center"/>
    </xf>
    <xf numFmtId="0" fontId="0" fillId="0" borderId="42" xfId="0" applyBorder="1"/>
    <xf numFmtId="0" fontId="0" fillId="0" borderId="12" xfId="0" applyBorder="1"/>
    <xf numFmtId="49" fontId="9" fillId="4" borderId="36" xfId="0" applyNumberFormat="1" applyFont="1" applyFill="1" applyBorder="1" applyAlignment="1">
      <alignment horizontal="center" vertical="top"/>
    </xf>
    <xf numFmtId="49" fontId="9" fillId="4" borderId="13" xfId="0" applyNumberFormat="1" applyFont="1" applyFill="1" applyBorder="1" applyAlignment="1">
      <alignment horizontal="center" vertical="top"/>
    </xf>
    <xf numFmtId="0" fontId="0" fillId="0" borderId="15" xfId="0" applyBorder="1"/>
    <xf numFmtId="180" fontId="0" fillId="2" borderId="55" xfId="0" applyNumberFormat="1" applyFill="1" applyBorder="1"/>
    <xf numFmtId="180" fontId="0" fillId="2" borderId="56" xfId="0" applyNumberFormat="1" applyFill="1" applyBorder="1"/>
    <xf numFmtId="3" fontId="0" fillId="2" borderId="55" xfId="0" applyNumberFormat="1" applyFill="1" applyBorder="1"/>
    <xf numFmtId="3" fontId="0" fillId="2" borderId="56" xfId="0" applyNumberFormat="1" applyFill="1" applyBorder="1"/>
    <xf numFmtId="0" fontId="0" fillId="0" borderId="16" xfId="0" applyBorder="1"/>
    <xf numFmtId="179" fontId="0" fillId="2" borderId="17" xfId="0" applyNumberFormat="1" applyFill="1" applyBorder="1"/>
    <xf numFmtId="179" fontId="0" fillId="2" borderId="6" xfId="0" applyNumberFormat="1" applyFill="1" applyBorder="1"/>
    <xf numFmtId="3" fontId="0" fillId="2" borderId="17" xfId="0" applyNumberFormat="1" applyFill="1" applyBorder="1"/>
    <xf numFmtId="3" fontId="0" fillId="2" borderId="6" xfId="0" applyNumberFormat="1" applyFill="1" applyBorder="1"/>
    <xf numFmtId="0" fontId="0" fillId="0" borderId="44" xfId="0" applyBorder="1"/>
    <xf numFmtId="179" fontId="0" fillId="2" borderId="26" xfId="0" applyNumberFormat="1" applyFill="1" applyBorder="1"/>
    <xf numFmtId="179" fontId="0" fillId="2" borderId="24" xfId="0" applyNumberFormat="1" applyFill="1" applyBorder="1"/>
    <xf numFmtId="3" fontId="0" fillId="2" borderId="26" xfId="0" applyNumberFormat="1" applyFill="1" applyBorder="1"/>
    <xf numFmtId="3" fontId="0" fillId="2" borderId="24" xfId="0" applyNumberFormat="1" applyFill="1" applyBorder="1"/>
    <xf numFmtId="179" fontId="1" fillId="2" borderId="26" xfId="0" applyNumberFormat="1" applyFont="1" applyFill="1" applyBorder="1"/>
    <xf numFmtId="3" fontId="1" fillId="2" borderId="26" xfId="0" applyNumberFormat="1" applyFont="1" applyFill="1" applyBorder="1"/>
    <xf numFmtId="179" fontId="1" fillId="2" borderId="17" xfId="0" applyNumberFormat="1" applyFont="1" applyFill="1" applyBorder="1"/>
    <xf numFmtId="179" fontId="1" fillId="2" borderId="6" xfId="0" applyNumberFormat="1" applyFont="1" applyFill="1" applyBorder="1"/>
    <xf numFmtId="3" fontId="1" fillId="2" borderId="17" xfId="0" applyNumberFormat="1" applyFont="1" applyFill="1" applyBorder="1"/>
    <xf numFmtId="3" fontId="1" fillId="2" borderId="6" xfId="0" applyNumberFormat="1" applyFont="1" applyFill="1" applyBorder="1"/>
    <xf numFmtId="0" fontId="1" fillId="0" borderId="44" xfId="0" applyFont="1" applyBorder="1"/>
    <xf numFmtId="179" fontId="1" fillId="2" borderId="24" xfId="0" applyNumberFormat="1" applyFont="1" applyFill="1" applyBorder="1"/>
    <xf numFmtId="3" fontId="1" fillId="2" borderId="24" xfId="0" applyNumberFormat="1" applyFont="1" applyFill="1" applyBorder="1"/>
    <xf numFmtId="0" fontId="0" fillId="0" borderId="16" xfId="0" applyBorder="1" applyAlignment="1">
      <alignment horizontal="centerContinuous"/>
    </xf>
    <xf numFmtId="0" fontId="52" fillId="0" borderId="44" xfId="0" applyFont="1" applyBorder="1"/>
    <xf numFmtId="179" fontId="22" fillId="2" borderId="24" xfId="0" applyNumberFormat="1" applyFont="1" applyFill="1" applyBorder="1"/>
    <xf numFmtId="3" fontId="22" fillId="2" borderId="24" xfId="0" applyNumberFormat="1" applyFont="1" applyFill="1" applyBorder="1"/>
    <xf numFmtId="0" fontId="0" fillId="0" borderId="60" xfId="0" applyBorder="1" applyAlignment="1">
      <alignment horizontal="centerContinuous"/>
    </xf>
    <xf numFmtId="0" fontId="0" fillId="0" borderId="9" xfId="0" applyBorder="1" applyAlignment="1">
      <alignment horizontal="centerContinuous"/>
    </xf>
    <xf numFmtId="0" fontId="35" fillId="0" borderId="44" xfId="0" applyFont="1" applyBorder="1"/>
    <xf numFmtId="179" fontId="9" fillId="2" borderId="26" xfId="0" applyNumberFormat="1" applyFont="1" applyFill="1" applyBorder="1"/>
    <xf numFmtId="179" fontId="9" fillId="2" borderId="24" xfId="0" applyNumberFormat="1" applyFont="1" applyFill="1" applyBorder="1"/>
    <xf numFmtId="3" fontId="9" fillId="2" borderId="26" xfId="0" applyNumberFormat="1" applyFont="1" applyFill="1" applyBorder="1"/>
    <xf numFmtId="3" fontId="9" fillId="2" borderId="24" xfId="0" applyNumberFormat="1" applyFont="1" applyFill="1" applyBorder="1"/>
    <xf numFmtId="0" fontId="0" fillId="0" borderId="0" xfId="0" applyFill="1"/>
    <xf numFmtId="179" fontId="0" fillId="0" borderId="0" xfId="0" applyNumberFormat="1"/>
    <xf numFmtId="3" fontId="0" fillId="0" borderId="0" xfId="0" applyNumberFormat="1" applyFill="1"/>
    <xf numFmtId="0" fontId="9" fillId="2" borderId="10" xfId="0" applyFont="1" applyFill="1" applyBorder="1" applyAlignment="1">
      <alignment horizontal="center"/>
    </xf>
    <xf numFmtId="0" fontId="9" fillId="2" borderId="13" xfId="0" applyFont="1" applyFill="1" applyBorder="1" applyAlignment="1">
      <alignment horizontal="center" vertical="top"/>
    </xf>
    <xf numFmtId="0" fontId="9" fillId="0" borderId="44" xfId="0" applyFont="1" applyBorder="1"/>
    <xf numFmtId="0" fontId="12" fillId="0" borderId="44" xfId="0" applyFont="1" applyBorder="1"/>
    <xf numFmtId="0" fontId="12" fillId="0" borderId="16" xfId="0" applyFont="1" applyBorder="1"/>
    <xf numFmtId="0" fontId="0" fillId="0" borderId="18" xfId="0" applyBorder="1"/>
    <xf numFmtId="49" fontId="9" fillId="4" borderId="19" xfId="0" applyNumberFormat="1" applyFont="1" applyFill="1" applyBorder="1" applyAlignment="1">
      <alignment horizontal="center"/>
    </xf>
    <xf numFmtId="49" fontId="9" fillId="4" borderId="23" xfId="0" applyNumberFormat="1" applyFont="1" applyFill="1" applyBorder="1" applyAlignment="1">
      <alignment horizontal="center" vertical="top"/>
    </xf>
    <xf numFmtId="3" fontId="0" fillId="2" borderId="61" xfId="0" applyNumberFormat="1" applyFill="1" applyBorder="1"/>
    <xf numFmtId="3" fontId="0" fillId="2" borderId="21" xfId="0" applyNumberFormat="1" applyFill="1" applyBorder="1"/>
    <xf numFmtId="3" fontId="0" fillId="2" borderId="7" xfId="0" applyNumberFormat="1" applyFill="1" applyBorder="1"/>
    <xf numFmtId="3" fontId="1" fillId="2" borderId="7" xfId="0" applyNumberFormat="1" applyFont="1" applyFill="1" applyBorder="1"/>
    <xf numFmtId="3" fontId="1" fillId="2" borderId="21" xfId="0" applyNumberFormat="1" applyFont="1" applyFill="1" applyBorder="1"/>
    <xf numFmtId="3" fontId="22" fillId="2" borderId="7" xfId="0" applyNumberFormat="1" applyFont="1" applyFill="1" applyBorder="1"/>
    <xf numFmtId="3" fontId="9" fillId="2" borderId="7" xfId="0" applyNumberFormat="1" applyFont="1" applyFill="1" applyBorder="1"/>
    <xf numFmtId="0" fontId="13" fillId="0" borderId="16" xfId="0" applyFont="1" applyBorder="1"/>
    <xf numFmtId="0" fontId="37" fillId="0" borderId="0" xfId="0" applyFont="1"/>
    <xf numFmtId="176" fontId="48" fillId="3" borderId="18" xfId="17" applyNumberFormat="1" applyFont="1" applyFill="1" applyBorder="1" applyAlignment="1">
      <alignment horizontal="center"/>
    </xf>
    <xf numFmtId="49" fontId="54" fillId="3" borderId="18" xfId="0" applyNumberFormat="1" applyFont="1" applyFill="1" applyBorder="1" applyAlignment="1">
      <alignment horizontal="centerContinuous"/>
    </xf>
    <xf numFmtId="3" fontId="13" fillId="2" borderId="7" xfId="0" applyNumberFormat="1" applyFont="1" applyFill="1" applyBorder="1"/>
    <xf numFmtId="3" fontId="13" fillId="2" borderId="26" xfId="0" applyNumberFormat="1" applyFont="1" applyFill="1" applyBorder="1"/>
    <xf numFmtId="3" fontId="13" fillId="2" borderId="24" xfId="0" applyNumberFormat="1" applyFont="1" applyFill="1" applyBorder="1"/>
    <xf numFmtId="179" fontId="0" fillId="2" borderId="58" xfId="0" applyNumberFormat="1" applyFill="1" applyBorder="1"/>
    <xf numFmtId="3" fontId="0" fillId="2" borderId="25" xfId="0" applyNumberFormat="1" applyFill="1" applyBorder="1"/>
    <xf numFmtId="0" fontId="0" fillId="0" borderId="40" xfId="0" applyBorder="1"/>
    <xf numFmtId="0" fontId="0" fillId="0" borderId="2" xfId="0" applyBorder="1"/>
    <xf numFmtId="178" fontId="1" fillId="0" borderId="0" xfId="0" applyNumberFormat="1" applyFont="1"/>
    <xf numFmtId="182" fontId="0" fillId="0" borderId="0" xfId="0" applyNumberFormat="1"/>
    <xf numFmtId="183" fontId="0" fillId="0" borderId="0" xfId="0" applyNumberFormat="1"/>
    <xf numFmtId="9" fontId="12" fillId="0" borderId="36" xfId="17" applyFont="1" applyBorder="1" applyAlignment="1">
      <alignment vertical="center"/>
    </xf>
    <xf numFmtId="9" fontId="12" fillId="0" borderId="0" xfId="17" applyFont="1" applyAlignment="1">
      <alignment vertical="center"/>
    </xf>
    <xf numFmtId="0" fontId="12" fillId="0" borderId="12" xfId="0" applyFont="1" applyBorder="1" applyAlignment="1">
      <alignment horizontal="left" vertical="center"/>
    </xf>
    <xf numFmtId="0" fontId="0" fillId="0" borderId="35" xfId="0" applyBorder="1" applyAlignment="1">
      <alignment vertical="center"/>
    </xf>
    <xf numFmtId="0" fontId="0" fillId="0" borderId="31" xfId="0" applyBorder="1" applyAlignment="1">
      <alignment vertical="center"/>
    </xf>
    <xf numFmtId="0" fontId="0" fillId="0" borderId="12" xfId="0" applyBorder="1" applyAlignment="1">
      <alignment vertical="center"/>
    </xf>
    <xf numFmtId="0" fontId="12" fillId="0" borderId="15" xfId="0" applyFont="1" applyBorder="1" applyAlignment="1">
      <alignment horizontal="center" vertical="center" textRotation="90" wrapText="1"/>
    </xf>
    <xf numFmtId="166" fontId="13" fillId="0" borderId="0" xfId="15" applyNumberFormat="1" applyFont="1"/>
    <xf numFmtId="0" fontId="50" fillId="0" borderId="0" xfId="0" applyFont="1" applyAlignment="1">
      <alignment horizontal="left"/>
    </xf>
    <xf numFmtId="0" fontId="13" fillId="0" borderId="40" xfId="0" applyFont="1" applyBorder="1" applyAlignment="1">
      <alignment vertical="center" wrapText="1"/>
    </xf>
    <xf numFmtId="166" fontId="13" fillId="0" borderId="7" xfId="0" applyNumberFormat="1" applyFont="1" applyBorder="1" applyAlignment="1">
      <alignment horizontal="right" vertical="center"/>
    </xf>
    <xf numFmtId="9" fontId="13" fillId="0" borderId="0" xfId="17" applyFont="1" applyAlignment="1">
      <alignment vertical="center"/>
    </xf>
    <xf numFmtId="0" fontId="0" fillId="0" borderId="16" xfId="0" applyFill="1" applyBorder="1" applyAlignment="1">
      <alignment vertical="center"/>
    </xf>
    <xf numFmtId="166" fontId="0" fillId="0" borderId="17" xfId="0" applyNumberFormat="1" applyFill="1" applyBorder="1" applyAlignment="1">
      <alignment horizontal="right" vertical="center"/>
    </xf>
    <xf numFmtId="166" fontId="12" fillId="0" borderId="36" xfId="0" applyNumberFormat="1" applyFont="1" applyBorder="1" applyAlignment="1">
      <alignment horizontal="right" vertical="center"/>
    </xf>
    <xf numFmtId="166" fontId="13" fillId="0" borderId="36" xfId="0" applyNumberFormat="1" applyFont="1" applyBorder="1" applyAlignment="1">
      <alignment horizontal="right" vertical="center"/>
    </xf>
    <xf numFmtId="166" fontId="12" fillId="0" borderId="26" xfId="0" applyNumberFormat="1" applyFont="1" applyBorder="1" applyAlignment="1">
      <alignment horizontal="right" vertical="center"/>
    </xf>
    <xf numFmtId="0" fontId="12" fillId="0" borderId="40" xfId="0" applyFont="1" applyBorder="1" applyAlignment="1">
      <alignment horizontal="left" vertical="center" wrapText="1"/>
    </xf>
    <xf numFmtId="3" fontId="12" fillId="0" borderId="44" xfId="0" applyNumberFormat="1" applyFont="1" applyBorder="1" applyAlignment="1">
      <alignment horizontal="centerContinuous" vertical="center"/>
    </xf>
    <xf numFmtId="0" fontId="13" fillId="0" borderId="16" xfId="0" applyFont="1" applyBorder="1" applyAlignment="1">
      <alignment vertical="center"/>
    </xf>
    <xf numFmtId="0" fontId="1" fillId="0" borderId="18" xfId="0" applyFont="1" applyBorder="1" applyAlignment="1">
      <alignment horizontal="center" vertical="center"/>
    </xf>
    <xf numFmtId="9" fontId="6" fillId="0" borderId="0" xfId="17" applyAlignment="1">
      <alignment vertical="center"/>
    </xf>
    <xf numFmtId="9" fontId="6" fillId="0" borderId="0" xfId="17" applyFill="1" applyAlignment="1">
      <alignment vertical="center"/>
    </xf>
    <xf numFmtId="0" fontId="1" fillId="0" borderId="15" xfId="0" applyFont="1" applyBorder="1" applyAlignment="1">
      <alignment horizontal="center"/>
    </xf>
    <xf numFmtId="49" fontId="12" fillId="2" borderId="7" xfId="0" applyNumberFormat="1" applyFont="1" applyFill="1" applyBorder="1" applyAlignment="1">
      <alignment horizontal="right" vertical="center"/>
    </xf>
    <xf numFmtId="166" fontId="1" fillId="0" borderId="58" xfId="0" applyNumberFormat="1" applyFont="1" applyBorder="1" applyAlignment="1">
      <alignment horizontal="center" vertical="center"/>
    </xf>
    <xf numFmtId="166" fontId="0" fillId="0" borderId="27" xfId="0" applyNumberFormat="1" applyBorder="1" applyAlignment="1">
      <alignment horizontal="right"/>
    </xf>
    <xf numFmtId="166" fontId="0" fillId="0" borderId="46" xfId="0" applyNumberFormat="1" applyBorder="1" applyAlignment="1">
      <alignment horizontal="right"/>
    </xf>
    <xf numFmtId="166" fontId="0" fillId="0" borderId="38" xfId="0" applyNumberFormat="1" applyBorder="1" applyAlignment="1">
      <alignment horizontal="right" vertical="center"/>
    </xf>
    <xf numFmtId="166" fontId="0" fillId="0" borderId="30" xfId="0" applyNumberFormat="1" applyBorder="1" applyAlignment="1">
      <alignment horizontal="right" vertical="center"/>
    </xf>
    <xf numFmtId="166" fontId="0" fillId="0" borderId="39" xfId="0" applyNumberFormat="1" applyBorder="1" applyAlignment="1">
      <alignment horizontal="right" vertical="center"/>
    </xf>
    <xf numFmtId="0" fontId="0" fillId="0" borderId="49" xfId="0" applyFill="1" applyBorder="1" applyAlignment="1">
      <alignment vertical="center"/>
    </xf>
    <xf numFmtId="166" fontId="0" fillId="0" borderId="62" xfId="0" applyNumberFormat="1" applyFill="1" applyBorder="1" applyAlignment="1">
      <alignment horizontal="right" vertical="center"/>
    </xf>
    <xf numFmtId="9" fontId="6" fillId="0" borderId="51" xfId="17" applyFill="1" applyBorder="1" applyAlignment="1">
      <alignment vertical="center"/>
    </xf>
    <xf numFmtId="166" fontId="0" fillId="0" borderId="51" xfId="0" applyNumberFormat="1" applyFill="1" applyBorder="1" applyAlignment="1">
      <alignment horizontal="right" vertical="center"/>
    </xf>
    <xf numFmtId="9" fontId="6" fillId="0" borderId="52" xfId="17" applyFill="1" applyBorder="1" applyAlignment="1">
      <alignment vertical="center"/>
    </xf>
    <xf numFmtId="9" fontId="6" fillId="2" borderId="62" xfId="17" applyFill="1" applyBorder="1" applyAlignment="1">
      <alignment horizontal="right" vertical="center"/>
    </xf>
    <xf numFmtId="9" fontId="6" fillId="2" borderId="52" xfId="17" applyFill="1" applyBorder="1" applyAlignment="1">
      <alignment horizontal="right" vertical="center"/>
    </xf>
    <xf numFmtId="0" fontId="0" fillId="0" borderId="63" xfId="0" applyFill="1" applyBorder="1" applyAlignment="1">
      <alignment vertical="center"/>
    </xf>
    <xf numFmtId="166" fontId="0" fillId="0" borderId="3" xfId="0" applyNumberFormat="1" applyFill="1" applyBorder="1" applyAlignment="1">
      <alignment horizontal="right" vertical="center"/>
    </xf>
    <xf numFmtId="9" fontId="6" fillId="0" borderId="4" xfId="17" applyFill="1" applyBorder="1" applyAlignment="1">
      <alignment vertical="center"/>
    </xf>
    <xf numFmtId="166" fontId="0" fillId="0" borderId="4" xfId="0" applyNumberFormat="1" applyFill="1" applyBorder="1" applyAlignment="1">
      <alignment horizontal="right" vertical="center"/>
    </xf>
    <xf numFmtId="9" fontId="6" fillId="0" borderId="5" xfId="17" applyFill="1" applyBorder="1" applyAlignment="1">
      <alignment vertical="center"/>
    </xf>
    <xf numFmtId="9" fontId="6" fillId="2" borderId="3" xfId="17" applyFill="1" applyBorder="1" applyAlignment="1">
      <alignment horizontal="right" vertical="center"/>
    </xf>
    <xf numFmtId="0" fontId="0" fillId="0" borderId="64" xfId="0" applyFill="1" applyBorder="1" applyAlignment="1">
      <alignment vertical="center"/>
    </xf>
    <xf numFmtId="166" fontId="0" fillId="0" borderId="41" xfId="0" applyNumberFormat="1" applyFill="1" applyBorder="1" applyAlignment="1">
      <alignment horizontal="right" vertical="center"/>
    </xf>
    <xf numFmtId="9" fontId="6" fillId="0" borderId="32" xfId="17" applyFill="1" applyBorder="1" applyAlignment="1">
      <alignment vertical="center"/>
    </xf>
    <xf numFmtId="166" fontId="0" fillId="0" borderId="32" xfId="0" applyNumberFormat="1" applyFill="1" applyBorder="1" applyAlignment="1">
      <alignment horizontal="right" vertical="center"/>
    </xf>
    <xf numFmtId="9" fontId="6" fillId="2" borderId="41" xfId="17" applyFill="1" applyBorder="1" applyAlignment="1">
      <alignment horizontal="right" vertical="center"/>
    </xf>
    <xf numFmtId="9" fontId="6" fillId="2" borderId="8" xfId="17" applyFill="1" applyBorder="1" applyAlignment="1">
      <alignment horizontal="right" vertical="center"/>
    </xf>
    <xf numFmtId="0" fontId="17" fillId="0" borderId="0" xfId="0" applyFont="1" applyAlignment="1">
      <alignment horizontal="left"/>
    </xf>
    <xf numFmtId="0" fontId="13" fillId="0" borderId="4" xfId="15" applyFont="1" applyBorder="1" applyAlignment="1">
      <alignment vertical="center"/>
    </xf>
    <xf numFmtId="49" fontId="12" fillId="0" borderId="4" xfId="22" applyNumberFormat="1" applyFont="1" applyBorder="1" applyAlignment="1">
      <alignment horizontal="center" vertical="center"/>
    </xf>
    <xf numFmtId="0" fontId="13" fillId="0" borderId="0" xfId="15" applyFont="1" applyAlignment="1">
      <alignment vertical="center"/>
    </xf>
    <xf numFmtId="177" fontId="13" fillId="0" borderId="4" xfId="22" applyNumberFormat="1" applyFont="1" applyBorder="1" applyAlignment="1">
      <alignment vertical="center"/>
    </xf>
    <xf numFmtId="177" fontId="13" fillId="0" borderId="0" xfId="15" applyNumberFormat="1" applyFont="1"/>
    <xf numFmtId="0" fontId="0" fillId="0" borderId="9" xfId="0" applyBorder="1" applyAlignment="1">
      <alignment vertical="center"/>
    </xf>
    <xf numFmtId="3" fontId="0" fillId="0" borderId="0" xfId="0" applyNumberFormat="1" applyFill="1" applyAlignment="1"/>
    <xf numFmtId="3" fontId="0" fillId="0" borderId="15" xfId="0" applyNumberFormat="1" applyBorder="1" applyAlignment="1">
      <alignment horizontal="left" wrapText="1"/>
    </xf>
    <xf numFmtId="3" fontId="0" fillId="0" borderId="16" xfId="0" applyNumberFormat="1" applyBorder="1" applyAlignment="1">
      <alignment horizontal="left" wrapText="1"/>
    </xf>
    <xf numFmtId="3" fontId="0" fillId="0" borderId="18" xfId="0" applyNumberFormat="1" applyBorder="1" applyAlignment="1">
      <alignment horizontal="left" wrapText="1"/>
    </xf>
    <xf numFmtId="175" fontId="0" fillId="0" borderId="0" xfId="20" applyNumberFormat="1" applyFont="1" applyBorder="1" applyAlignment="1"/>
    <xf numFmtId="0" fontId="26" fillId="0" borderId="0" xfId="0" applyFont="1" applyAlignment="1"/>
    <xf numFmtId="9" fontId="12" fillId="0" borderId="0" xfId="17" applyFont="1" applyFill="1" applyBorder="1" applyAlignment="1">
      <alignment horizontal="right" vertical="center"/>
    </xf>
    <xf numFmtId="3" fontId="1" fillId="0" borderId="0" xfId="0" applyNumberFormat="1" applyFont="1" applyBorder="1" applyAlignment="1">
      <alignment vertical="center"/>
    </xf>
    <xf numFmtId="3" fontId="0" fillId="0" borderId="0" xfId="0" applyNumberFormat="1" applyFill="1" applyAlignment="1">
      <alignment horizontal="right"/>
    </xf>
    <xf numFmtId="0" fontId="12" fillId="0" borderId="15" xfId="0" applyFont="1" applyBorder="1" applyAlignment="1">
      <alignment horizontal="center" vertical="center"/>
    </xf>
    <xf numFmtId="165" fontId="13" fillId="0" borderId="17" xfId="0" applyNumberFormat="1" applyFont="1" applyBorder="1" applyAlignment="1"/>
    <xf numFmtId="0" fontId="13" fillId="0" borderId="16" xfId="0" applyFont="1" applyBorder="1" applyAlignment="1">
      <alignment horizontal="center"/>
    </xf>
    <xf numFmtId="0" fontId="12" fillId="0" borderId="37" xfId="0" applyFont="1" applyBorder="1" applyAlignment="1">
      <alignment horizontal="centerContinuous" vertical="center"/>
    </xf>
    <xf numFmtId="3" fontId="0" fillId="0" borderId="19" xfId="0" applyNumberFormat="1" applyBorder="1"/>
    <xf numFmtId="0" fontId="11" fillId="0" borderId="9" xfId="0" applyFont="1" applyBorder="1" applyAlignment="1">
      <alignment horizontal="centerContinuous" vertical="center"/>
    </xf>
    <xf numFmtId="3" fontId="0" fillId="0" borderId="21" xfId="0" applyNumberFormat="1" applyBorder="1"/>
    <xf numFmtId="3" fontId="0" fillId="0" borderId="23" xfId="0" applyNumberFormat="1" applyBorder="1"/>
    <xf numFmtId="9" fontId="0" fillId="0" borderId="36" xfId="0" applyNumberFormat="1" applyBorder="1"/>
    <xf numFmtId="167" fontId="0" fillId="0" borderId="10" xfId="0" applyNumberFormat="1" applyBorder="1" applyAlignment="1">
      <alignment horizontal="center" vertical="center"/>
    </xf>
    <xf numFmtId="0" fontId="13" fillId="0" borderId="10" xfId="0" applyFont="1" applyBorder="1" applyAlignment="1">
      <alignment horizontal="center" vertical="center"/>
    </xf>
    <xf numFmtId="0" fontId="0" fillId="0" borderId="6" xfId="0" applyBorder="1" applyAlignment="1">
      <alignment horizontal="center" vertical="center"/>
    </xf>
    <xf numFmtId="167" fontId="0" fillId="0" borderId="6" xfId="0" applyNumberFormat="1" applyBorder="1" applyAlignment="1">
      <alignment horizontal="center" vertical="center"/>
    </xf>
    <xf numFmtId="14" fontId="11" fillId="0" borderId="0" xfId="0" applyNumberFormat="1" applyFont="1" applyBorder="1" applyAlignment="1">
      <alignment horizontal="left"/>
    </xf>
    <xf numFmtId="0" fontId="11" fillId="0" borderId="0" xfId="0" applyNumberFormat="1" applyFont="1" applyBorder="1" applyAlignment="1">
      <alignment horizontal="left"/>
    </xf>
    <xf numFmtId="0" fontId="21" fillId="0" borderId="0" xfId="0" applyFont="1" applyFill="1" applyBorder="1" applyAlignment="1"/>
    <xf numFmtId="0" fontId="13" fillId="0" borderId="0" xfId="0" applyFont="1" applyBorder="1" applyAlignment="1">
      <alignment horizontal="left"/>
    </xf>
    <xf numFmtId="3" fontId="22" fillId="0" borderId="0" xfId="0" applyNumberFormat="1" applyFont="1" applyBorder="1" applyAlignment="1">
      <alignment vertical="center"/>
    </xf>
    <xf numFmtId="0" fontId="22" fillId="0" borderId="0" xfId="0" applyFont="1" applyFill="1" applyBorder="1" applyAlignment="1">
      <alignment horizontal="centerContinuous" vertical="center"/>
    </xf>
    <xf numFmtId="3" fontId="22" fillId="0" borderId="0" xfId="0" applyNumberFormat="1" applyFont="1" applyFill="1" applyBorder="1" applyAlignment="1">
      <alignment vertical="center"/>
    </xf>
    <xf numFmtId="9" fontId="22" fillId="0" borderId="0" xfId="17" applyFont="1" applyFill="1" applyBorder="1" applyAlignment="1">
      <alignment vertical="center"/>
    </xf>
    <xf numFmtId="0" fontId="21" fillId="0" borderId="0" xfId="0" applyFont="1" applyFill="1" applyBorder="1" applyAlignment="1">
      <alignment horizontal="left"/>
    </xf>
    <xf numFmtId="0" fontId="0" fillId="0" borderId="21" xfId="0" applyBorder="1" applyAlignment="1">
      <alignment horizontal="center"/>
    </xf>
    <xf numFmtId="1" fontId="0" fillId="0" borderId="0" xfId="0" applyNumberFormat="1"/>
    <xf numFmtId="9" fontId="0" fillId="0" borderId="0" xfId="0" applyNumberFormat="1"/>
    <xf numFmtId="0" fontId="0" fillId="0" borderId="13" xfId="0" applyBorder="1" applyAlignment="1">
      <alignment horizontal="right" vertical="center"/>
    </xf>
    <xf numFmtId="0" fontId="13" fillId="0" borderId="16" xfId="0" applyFont="1" applyBorder="1" applyAlignment="1">
      <alignment horizontal="centerContinuous"/>
    </xf>
    <xf numFmtId="9" fontId="0" fillId="0" borderId="0" xfId="17" applyFont="1" applyBorder="1" applyAlignment="1"/>
    <xf numFmtId="1" fontId="0" fillId="0" borderId="0" xfId="0" applyNumberFormat="1" applyAlignment="1"/>
    <xf numFmtId="169" fontId="6" fillId="0" borderId="22" xfId="0" applyNumberFormat="1" applyFont="1" applyBorder="1" applyAlignment="1">
      <alignment vertical="center"/>
    </xf>
    <xf numFmtId="170" fontId="6" fillId="0" borderId="22" xfId="0" applyNumberFormat="1" applyFont="1" applyBorder="1" applyAlignment="1"/>
    <xf numFmtId="169" fontId="6" fillId="0" borderId="22" xfId="0" applyNumberFormat="1" applyFont="1" applyBorder="1" applyAlignment="1"/>
    <xf numFmtId="169" fontId="60" fillId="0" borderId="0" xfId="0" applyNumberFormat="1" applyFont="1" applyFill="1" applyBorder="1" applyAlignment="1">
      <alignment vertical="center"/>
    </xf>
    <xf numFmtId="186" fontId="0" fillId="0" borderId="0" xfId="0" applyNumberFormat="1"/>
    <xf numFmtId="0" fontId="23" fillId="0" borderId="16" xfId="0" applyFont="1" applyFill="1" applyBorder="1" applyAlignment="1">
      <alignment horizontal="center"/>
    </xf>
    <xf numFmtId="0" fontId="1" fillId="0" borderId="65" xfId="0" applyFont="1" applyBorder="1" applyAlignment="1">
      <alignment horizontal="left" vertical="center" wrapText="1"/>
    </xf>
    <xf numFmtId="0" fontId="1" fillId="0" borderId="66" xfId="0" applyFont="1" applyBorder="1" applyAlignment="1">
      <alignment horizontal="left" vertical="center" wrapText="1"/>
    </xf>
    <xf numFmtId="0" fontId="1" fillId="0" borderId="67" xfId="0" applyFont="1" applyBorder="1" applyAlignment="1">
      <alignment vertical="center" wrapText="1"/>
    </xf>
    <xf numFmtId="3" fontId="1" fillId="0" borderId="66" xfId="0" applyNumberFormat="1" applyFont="1" applyBorder="1" applyAlignment="1">
      <alignment vertical="center" wrapText="1"/>
    </xf>
    <xf numFmtId="0" fontId="1" fillId="0" borderId="67" xfId="0" applyFont="1" applyBorder="1" applyAlignment="1">
      <alignment horizontal="left" vertical="center" wrapText="1"/>
    </xf>
    <xf numFmtId="3" fontId="0" fillId="0" borderId="0" xfId="0" applyNumberFormat="1" applyFill="1" applyAlignment="1">
      <alignment vertical="center"/>
    </xf>
    <xf numFmtId="169" fontId="6" fillId="0" borderId="22" xfId="0" applyNumberFormat="1" applyFont="1" applyFill="1" applyBorder="1" applyAlignment="1"/>
    <xf numFmtId="169" fontId="6" fillId="0" borderId="47" xfId="0" applyNumberFormat="1" applyFont="1" applyFill="1" applyBorder="1" applyAlignment="1"/>
    <xf numFmtId="164" fontId="61" fillId="0" borderId="0" xfId="20" applyFont="1" applyFill="1" applyBorder="1" applyAlignment="1"/>
    <xf numFmtId="10" fontId="0" fillId="0" borderId="0" xfId="0" applyNumberFormat="1"/>
    <xf numFmtId="0" fontId="62" fillId="0" borderId="0" xfId="0" applyFont="1" applyAlignment="1">
      <alignment horizontal="justify"/>
    </xf>
    <xf numFmtId="0" fontId="63" fillId="0" borderId="0" xfId="0" applyFont="1"/>
    <xf numFmtId="0" fontId="42" fillId="0" borderId="0" xfId="0" applyFont="1" applyAlignment="1">
      <alignment horizontal="justify"/>
    </xf>
    <xf numFmtId="0" fontId="64" fillId="0" borderId="0" xfId="0" applyFont="1" applyAlignment="1">
      <alignment horizontal="left"/>
    </xf>
    <xf numFmtId="0" fontId="42" fillId="0" borderId="0" xfId="0" applyFont="1" applyAlignment="1">
      <alignment horizontal="left"/>
    </xf>
    <xf numFmtId="0" fontId="12" fillId="0" borderId="0" xfId="0" applyFont="1" applyFill="1" applyAlignment="1">
      <alignment vertical="center"/>
    </xf>
    <xf numFmtId="1" fontId="0" fillId="0" borderId="0" xfId="0" applyNumberFormat="1" applyFill="1" applyAlignment="1"/>
    <xf numFmtId="3" fontId="0" fillId="0" borderId="0" xfId="0" applyNumberFormat="1" applyFill="1" applyBorder="1"/>
    <xf numFmtId="166" fontId="13" fillId="0" borderId="26" xfId="0" applyNumberFormat="1" applyFont="1" applyBorder="1" applyAlignment="1">
      <alignment horizontal="right" vertical="center"/>
    </xf>
    <xf numFmtId="166" fontId="13" fillId="0" borderId="23" xfId="0" applyNumberFormat="1" applyFont="1" applyBorder="1" applyAlignment="1">
      <alignment horizontal="right" vertical="center"/>
    </xf>
    <xf numFmtId="0" fontId="65" fillId="5" borderId="0" xfId="0" applyFont="1" applyFill="1" applyAlignment="1">
      <alignment vertical="center"/>
    </xf>
    <xf numFmtId="0" fontId="66" fillId="6" borderId="68" xfId="0" applyFont="1" applyFill="1" applyBorder="1" applyAlignment="1">
      <alignment horizontal="left"/>
    </xf>
    <xf numFmtId="0" fontId="67" fillId="5" borderId="68" xfId="0" applyFont="1" applyFill="1" applyBorder="1" applyAlignment="1">
      <alignment horizontal="left"/>
    </xf>
    <xf numFmtId="0" fontId="67" fillId="5" borderId="68" xfId="0" applyFont="1" applyFill="1" applyBorder="1" applyAlignment="1">
      <alignment horizontal="right"/>
    </xf>
    <xf numFmtId="3" fontId="0" fillId="0" borderId="0" xfId="0" applyNumberFormat="1" applyFill="1" applyAlignment="1">
      <alignment horizontal="left"/>
    </xf>
    <xf numFmtId="0" fontId="13" fillId="0" borderId="0" xfId="0" applyFont="1" applyFill="1" applyAlignment="1">
      <alignment horizontal="centerContinuous"/>
    </xf>
    <xf numFmtId="3" fontId="15" fillId="0" borderId="0" xfId="0" applyNumberFormat="1" applyFont="1" applyFill="1" applyAlignment="1"/>
    <xf numFmtId="0" fontId="13" fillId="0" borderId="0" xfId="15" applyFont="1" applyFill="1"/>
    <xf numFmtId="9" fontId="13" fillId="0" borderId="0" xfId="0" applyNumberFormat="1" applyFont="1" applyBorder="1" applyAlignment="1">
      <alignment horizontal="left"/>
    </xf>
    <xf numFmtId="43" fontId="67" fillId="5" borderId="68" xfId="0" applyNumberFormat="1" applyFont="1" applyFill="1" applyBorder="1" applyAlignment="1">
      <alignment horizontal="right"/>
    </xf>
    <xf numFmtId="184" fontId="65" fillId="5" borderId="0" xfId="21" applyFont="1" applyFill="1" applyAlignment="1">
      <alignment vertical="center"/>
    </xf>
    <xf numFmtId="184" fontId="66" fillId="6" borderId="68" xfId="21" applyFont="1" applyFill="1" applyBorder="1" applyAlignment="1">
      <alignment horizontal="left"/>
    </xf>
    <xf numFmtId="184" fontId="67" fillId="5" borderId="68" xfId="21" applyFont="1" applyFill="1" applyBorder="1" applyAlignment="1">
      <alignment horizontal="right"/>
    </xf>
    <xf numFmtId="3" fontId="67" fillId="5" borderId="68" xfId="0" applyNumberFormat="1" applyFont="1" applyFill="1" applyBorder="1" applyAlignment="1">
      <alignment horizontal="right"/>
    </xf>
    <xf numFmtId="2" fontId="67" fillId="5" borderId="68" xfId="0" applyNumberFormat="1" applyFont="1" applyFill="1" applyBorder="1" applyAlignment="1">
      <alignment horizontal="right"/>
    </xf>
    <xf numFmtId="9" fontId="67" fillId="5" borderId="68" xfId="17" applyFont="1" applyFill="1" applyBorder="1" applyAlignment="1">
      <alignment horizontal="right"/>
    </xf>
    <xf numFmtId="184" fontId="6" fillId="0" borderId="0" xfId="21" applyFont="1"/>
    <xf numFmtId="0" fontId="8" fillId="0" borderId="0" xfId="0" applyFont="1" applyFill="1" applyAlignment="1">
      <alignment horizontal="center"/>
    </xf>
    <xf numFmtId="3" fontId="28" fillId="0" borderId="0" xfId="0" applyNumberFormat="1" applyFont="1" applyFill="1"/>
    <xf numFmtId="0" fontId="28" fillId="0" borderId="0" xfId="0" applyFont="1" applyFill="1"/>
    <xf numFmtId="0" fontId="35" fillId="0" borderId="0" xfId="0" applyFont="1" applyFill="1" applyAlignment="1">
      <alignment horizontal="left"/>
    </xf>
    <xf numFmtId="0" fontId="11" fillId="0" borderId="43" xfId="0" applyFont="1" applyFill="1" applyBorder="1"/>
    <xf numFmtId="0" fontId="0" fillId="0" borderId="28" xfId="0" applyFill="1" applyBorder="1"/>
    <xf numFmtId="0" fontId="0" fillId="0" borderId="20" xfId="0" applyFill="1" applyBorder="1" applyAlignment="1"/>
    <xf numFmtId="0" fontId="1" fillId="0" borderId="9" xfId="0" applyFont="1" applyFill="1" applyBorder="1" applyAlignment="1">
      <alignment horizontal="centerContinuous"/>
    </xf>
    <xf numFmtId="0" fontId="1" fillId="0" borderId="35" xfId="0" applyFont="1" applyFill="1" applyBorder="1" applyAlignment="1">
      <alignment horizontal="centerContinuous"/>
    </xf>
    <xf numFmtId="0" fontId="1" fillId="0" borderId="38" xfId="0" applyFont="1" applyFill="1" applyBorder="1" applyAlignment="1">
      <alignment horizontal="center"/>
    </xf>
    <xf numFmtId="0" fontId="11" fillId="0" borderId="42" xfId="0" applyFont="1" applyFill="1" applyBorder="1" applyAlignment="1">
      <alignment horizontal="centerContinuous" vertical="center"/>
    </xf>
    <xf numFmtId="0" fontId="1" fillId="0" borderId="12" xfId="0" applyFont="1" applyFill="1" applyBorder="1" applyAlignment="1">
      <alignment horizontal="centerContinuous" vertical="center"/>
    </xf>
    <xf numFmtId="0" fontId="0" fillId="0" borderId="36" xfId="0" applyFill="1" applyBorder="1" applyAlignment="1"/>
    <xf numFmtId="0" fontId="11" fillId="0" borderId="9" xfId="0" applyFont="1" applyFill="1" applyBorder="1" applyAlignment="1">
      <alignment horizontal="centerContinuous" vertical="center"/>
    </xf>
    <xf numFmtId="0" fontId="13" fillId="0" borderId="10" xfId="0" applyFont="1" applyFill="1" applyBorder="1" applyAlignment="1">
      <alignment horizontal="centerContinuous" vertical="center"/>
    </xf>
    <xf numFmtId="0" fontId="0" fillId="0" borderId="21" xfId="0" applyFill="1" applyBorder="1" applyAlignment="1">
      <alignment vertical="center"/>
    </xf>
    <xf numFmtId="167" fontId="0" fillId="0" borderId="6" xfId="0" applyNumberFormat="1" applyFill="1" applyBorder="1" applyAlignment="1">
      <alignment horizontal="right" vertical="center"/>
    </xf>
    <xf numFmtId="0" fontId="0" fillId="0" borderId="6" xfId="0" applyFill="1" applyBorder="1" applyAlignment="1">
      <alignment horizontal="right" vertical="center"/>
    </xf>
    <xf numFmtId="0" fontId="0" fillId="0" borderId="9" xfId="0" applyFill="1" applyBorder="1" applyAlignment="1">
      <alignment vertical="center"/>
    </xf>
    <xf numFmtId="0" fontId="0" fillId="0" borderId="13" xfId="0" applyFill="1" applyBorder="1" applyAlignment="1">
      <alignment horizontal="right" vertical="center"/>
    </xf>
    <xf numFmtId="0" fontId="1" fillId="0" borderId="40" xfId="0" applyFont="1" applyFill="1" applyBorder="1" applyAlignment="1">
      <alignment horizontal="centerContinuous" vertical="center"/>
    </xf>
    <xf numFmtId="0" fontId="1" fillId="0" borderId="2" xfId="0" applyFont="1" applyFill="1" applyBorder="1" applyAlignment="1">
      <alignment horizontal="centerContinuous" vertical="center"/>
    </xf>
    <xf numFmtId="0" fontId="14" fillId="0" borderId="0" xfId="0" applyFont="1" applyFill="1"/>
    <xf numFmtId="165" fontId="0" fillId="0" borderId="0" xfId="0" applyNumberFormat="1" applyFill="1" applyAlignment="1"/>
    <xf numFmtId="0" fontId="6" fillId="0" borderId="0" xfId="0" applyFont="1" applyFill="1" applyAlignment="1"/>
    <xf numFmtId="0" fontId="6" fillId="0" borderId="0" xfId="0" applyFont="1" applyFill="1" applyAlignment="1">
      <alignment horizontal="centerContinuous"/>
    </xf>
    <xf numFmtId="3" fontId="16" fillId="0" borderId="0" xfId="0" applyNumberFormat="1" applyFont="1" applyFill="1" applyAlignment="1">
      <alignment horizontal="center"/>
    </xf>
    <xf numFmtId="3" fontId="9" fillId="0" borderId="0" xfId="0" applyNumberFormat="1" applyFont="1" applyFill="1" applyAlignment="1">
      <alignment horizontal="center"/>
    </xf>
    <xf numFmtId="0" fontId="0" fillId="0" borderId="27" xfId="0" applyFill="1" applyBorder="1" applyAlignment="1"/>
    <xf numFmtId="0" fontId="1" fillId="0" borderId="35" xfId="0" applyFont="1" applyFill="1" applyBorder="1" applyAlignment="1">
      <alignment horizontal="center" vertical="center"/>
    </xf>
    <xf numFmtId="0" fontId="0" fillId="0" borderId="39" xfId="0" applyFill="1" applyBorder="1" applyAlignment="1"/>
    <xf numFmtId="0" fontId="6" fillId="0" borderId="13" xfId="0" applyFont="1" applyFill="1" applyBorder="1" applyAlignment="1"/>
    <xf numFmtId="0" fontId="0" fillId="0" borderId="15" xfId="0" applyFill="1" applyBorder="1" applyAlignment="1"/>
    <xf numFmtId="0" fontId="12" fillId="0" borderId="16" xfId="0" applyFont="1" applyFill="1" applyBorder="1" applyAlignment="1">
      <alignment horizontal="center" vertical="center"/>
    </xf>
    <xf numFmtId="0" fontId="0" fillId="0" borderId="18" xfId="0" applyFill="1" applyBorder="1" applyAlignment="1"/>
    <xf numFmtId="0" fontId="22" fillId="0" borderId="15" xfId="0" applyFont="1" applyFill="1" applyBorder="1" applyAlignment="1">
      <alignment horizontal="center" vertical="center"/>
    </xf>
    <xf numFmtId="0" fontId="22" fillId="0" borderId="40" xfId="0" applyFont="1" applyFill="1" applyBorder="1" applyAlignment="1">
      <alignment horizontal="centerContinuous" vertical="center"/>
    </xf>
    <xf numFmtId="0" fontId="22" fillId="0" borderId="37" xfId="0" applyFont="1" applyFill="1" applyBorder="1" applyAlignment="1">
      <alignment horizontal="centerContinuous" vertical="center"/>
    </xf>
    <xf numFmtId="9" fontId="6" fillId="0" borderId="0" xfId="17" applyFill="1"/>
    <xf numFmtId="0" fontId="8" fillId="0" borderId="0" xfId="0" applyFont="1" applyFill="1" applyAlignment="1">
      <alignment horizontal="left"/>
    </xf>
    <xf numFmtId="3" fontId="16" fillId="0" borderId="0" xfId="0" applyNumberFormat="1" applyFont="1" applyFill="1" applyAlignment="1">
      <alignment horizontal="left"/>
    </xf>
    <xf numFmtId="186" fontId="0" fillId="0" borderId="0" xfId="0" applyNumberFormat="1" applyFill="1"/>
    <xf numFmtId="0" fontId="68" fillId="5" borderId="0" xfId="0" applyFont="1" applyFill="1" applyAlignment="1">
      <alignment vertical="center"/>
    </xf>
    <xf numFmtId="0" fontId="69" fillId="5" borderId="68" xfId="0" applyFont="1" applyFill="1" applyBorder="1" applyAlignment="1">
      <alignment horizontal="right"/>
    </xf>
    <xf numFmtId="43" fontId="69" fillId="5" borderId="68" xfId="0" applyNumberFormat="1" applyFont="1" applyFill="1" applyBorder="1" applyAlignment="1">
      <alignment horizontal="right"/>
    </xf>
    <xf numFmtId="3" fontId="69" fillId="5" borderId="68" xfId="0" applyNumberFormat="1" applyFont="1" applyFill="1" applyBorder="1" applyAlignment="1">
      <alignment horizontal="right"/>
    </xf>
    <xf numFmtId="9" fontId="69" fillId="5" borderId="68" xfId="17" applyFont="1" applyFill="1" applyBorder="1" applyAlignment="1">
      <alignment horizontal="right"/>
    </xf>
    <xf numFmtId="2" fontId="69" fillId="5" borderId="68" xfId="0" applyNumberFormat="1" applyFont="1" applyFill="1" applyBorder="1" applyAlignment="1">
      <alignment horizontal="right"/>
    </xf>
    <xf numFmtId="43" fontId="0" fillId="0" borderId="0" xfId="0" applyNumberFormat="1"/>
    <xf numFmtId="0" fontId="11" fillId="0" borderId="43" xfId="0" applyFont="1" applyBorder="1" applyAlignment="1"/>
    <xf numFmtId="0" fontId="11" fillId="0" borderId="9" xfId="0" applyFont="1" applyBorder="1" applyAlignment="1"/>
    <xf numFmtId="3" fontId="13" fillId="0" borderId="0" xfId="0" applyNumberFormat="1" applyFont="1" applyFill="1" applyAlignment="1">
      <alignment horizontal="centerContinuous"/>
    </xf>
    <xf numFmtId="0" fontId="13" fillId="0" borderId="0" xfId="0" applyFont="1" applyFill="1" applyAlignment="1">
      <alignment horizontal="right"/>
    </xf>
    <xf numFmtId="0" fontId="13" fillId="0" borderId="0" xfId="0" applyFont="1" applyFill="1" applyAlignment="1">
      <alignment horizontal="left"/>
    </xf>
    <xf numFmtId="0" fontId="15" fillId="0" borderId="0" xfId="0" applyFont="1" applyFill="1" applyAlignment="1">
      <alignment horizontal="left"/>
    </xf>
    <xf numFmtId="3" fontId="15" fillId="0" borderId="0" xfId="0" applyNumberFormat="1" applyFont="1" applyFill="1" applyAlignment="1">
      <alignment horizontal="center"/>
    </xf>
    <xf numFmtId="0" fontId="13" fillId="0" borderId="0" xfId="0" applyFont="1" applyFill="1" applyBorder="1"/>
    <xf numFmtId="0" fontId="13" fillId="0" borderId="0" xfId="0" applyFont="1" applyFill="1" applyAlignment="1"/>
    <xf numFmtId="0" fontId="13" fillId="0" borderId="0" xfId="0" applyFont="1" applyFill="1"/>
    <xf numFmtId="49" fontId="16" fillId="0" borderId="54" xfId="0" applyNumberFormat="1" applyFont="1" applyFill="1" applyBorder="1" applyAlignment="1">
      <alignment horizontal="centerContinuous" vertical="center"/>
    </xf>
    <xf numFmtId="3" fontId="35" fillId="0" borderId="54" xfId="0" applyNumberFormat="1" applyFont="1" applyFill="1" applyBorder="1" applyAlignment="1">
      <alignment vertical="center"/>
    </xf>
    <xf numFmtId="0" fontId="19" fillId="0" borderId="0" xfId="0" applyFont="1" applyFill="1" applyAlignment="1"/>
    <xf numFmtId="9" fontId="6" fillId="0" borderId="0" xfId="17" applyFill="1" applyAlignment="1"/>
    <xf numFmtId="0" fontId="0" fillId="0" borderId="0" xfId="0" applyFill="1" applyBorder="1"/>
    <xf numFmtId="9" fontId="6" fillId="0" borderId="0" xfId="17" applyFill="1" applyBorder="1"/>
    <xf numFmtId="0" fontId="19" fillId="0" borderId="0" xfId="0" applyFont="1" applyFill="1" applyAlignment="1">
      <alignment horizontal="centerContinuous"/>
    </xf>
    <xf numFmtId="3" fontId="32" fillId="0" borderId="0" xfId="0" applyNumberFormat="1" applyFont="1" applyFill="1" applyAlignment="1">
      <alignment horizontal="left"/>
    </xf>
    <xf numFmtId="3" fontId="70" fillId="0" borderId="0" xfId="0" applyNumberFormat="1" applyFont="1" applyFill="1" applyAlignment="1">
      <alignment horizontal="left"/>
    </xf>
    <xf numFmtId="3" fontId="8" fillId="0" borderId="0" xfId="0" applyNumberFormat="1" applyFont="1" applyFill="1" applyAlignment="1">
      <alignment horizontal="left"/>
    </xf>
    <xf numFmtId="3" fontId="28" fillId="0" borderId="0" xfId="0" applyNumberFormat="1" applyFont="1" applyFill="1" applyAlignment="1"/>
    <xf numFmtId="3" fontId="8" fillId="0" borderId="0" xfId="0" applyNumberFormat="1" applyFont="1" applyFill="1" applyAlignment="1">
      <alignment horizontal="center"/>
    </xf>
    <xf numFmtId="178" fontId="0" fillId="0" borderId="0" xfId="0" applyNumberFormat="1" applyFill="1" applyAlignment="1"/>
    <xf numFmtId="0" fontId="25" fillId="0" borderId="0" xfId="0" applyFont="1" applyFill="1" applyAlignment="1"/>
    <xf numFmtId="0" fontId="34" fillId="0" borderId="0" xfId="0" applyFont="1" applyFill="1" applyAlignment="1">
      <alignment horizontal="left"/>
    </xf>
    <xf numFmtId="3" fontId="19" fillId="0" borderId="0" xfId="0" applyNumberFormat="1" applyFont="1" applyFill="1" applyBorder="1" applyAlignment="1">
      <alignment horizontal="left"/>
    </xf>
    <xf numFmtId="3" fontId="19" fillId="0" borderId="0" xfId="0" applyNumberFormat="1" applyFont="1" applyFill="1" applyBorder="1" applyAlignment="1">
      <alignment horizontal="center"/>
    </xf>
    <xf numFmtId="0" fontId="15" fillId="0" borderId="0" xfId="0" applyFont="1" applyFill="1" applyAlignment="1">
      <alignment horizontal="center"/>
    </xf>
    <xf numFmtId="3" fontId="17" fillId="0" borderId="0" xfId="0" applyNumberFormat="1" applyFont="1" applyFill="1" applyAlignment="1">
      <alignment horizontal="center"/>
    </xf>
    <xf numFmtId="0" fontId="71" fillId="0" borderId="0" xfId="0" applyFont="1" applyFill="1" applyAlignment="1">
      <alignment horizontal="left"/>
    </xf>
    <xf numFmtId="3" fontId="7" fillId="0" borderId="0" xfId="0" applyNumberFormat="1" applyFont="1" applyFill="1" applyAlignment="1">
      <alignment horizontal="left"/>
    </xf>
    <xf numFmtId="3" fontId="71" fillId="0" borderId="0" xfId="0" applyNumberFormat="1" applyFont="1" applyFill="1" applyAlignment="1">
      <alignment horizontal="left"/>
    </xf>
    <xf numFmtId="0" fontId="71" fillId="0" borderId="0" xfId="0" applyFont="1" applyFill="1" applyAlignment="1"/>
    <xf numFmtId="3" fontId="71" fillId="0" borderId="0" xfId="0" applyNumberFormat="1" applyFont="1" applyFill="1"/>
    <xf numFmtId="0" fontId="71" fillId="0" borderId="0" xfId="0" applyFont="1" applyFill="1"/>
    <xf numFmtId="3" fontId="71" fillId="0" borderId="0" xfId="0" applyNumberFormat="1" applyFont="1" applyFill="1" applyAlignment="1"/>
    <xf numFmtId="0" fontId="71" fillId="0" borderId="0" xfId="15" applyFont="1" applyFill="1"/>
    <xf numFmtId="182" fontId="67" fillId="5" borderId="68" xfId="0" applyNumberFormat="1" applyFont="1" applyFill="1" applyBorder="1" applyAlignment="1">
      <alignment horizontal="right"/>
    </xf>
    <xf numFmtId="0" fontId="12" fillId="0" borderId="0" xfId="0" applyFont="1" applyBorder="1" applyAlignment="1">
      <alignment horizontal="centerContinuous" vertical="center"/>
    </xf>
    <xf numFmtId="165" fontId="12" fillId="0" borderId="0" xfId="0" applyNumberFormat="1" applyFont="1" applyBorder="1" applyAlignment="1">
      <alignment vertical="center"/>
    </xf>
    <xf numFmtId="175" fontId="0" fillId="0" borderId="0" xfId="20" applyNumberFormat="1" applyFont="1" applyFill="1" applyAlignment="1"/>
    <xf numFmtId="175" fontId="0" fillId="0" borderId="0" xfId="20" applyNumberFormat="1" applyFont="1" applyFill="1" applyAlignment="1">
      <alignment horizontal="centerContinuous"/>
    </xf>
    <xf numFmtId="175" fontId="16" fillId="0" borderId="0" xfId="20" applyNumberFormat="1" applyFont="1" applyFill="1" applyAlignment="1">
      <alignment horizontal="center"/>
    </xf>
    <xf numFmtId="175" fontId="60" fillId="0" borderId="0" xfId="20" applyNumberFormat="1" applyFont="1" applyFill="1" applyBorder="1" applyAlignment="1">
      <alignment vertical="center"/>
    </xf>
    <xf numFmtId="175" fontId="0" fillId="0" borderId="0" xfId="20" applyNumberFormat="1" applyFont="1" applyFill="1" applyBorder="1" applyAlignment="1">
      <alignment vertical="center"/>
    </xf>
    <xf numFmtId="165" fontId="13" fillId="0" borderId="22" xfId="0" applyNumberFormat="1" applyFont="1" applyBorder="1" applyAlignment="1"/>
    <xf numFmtId="169" fontId="6" fillId="0" borderId="11" xfId="0" applyNumberFormat="1" applyFont="1" applyBorder="1" applyAlignment="1"/>
    <xf numFmtId="169" fontId="6" fillId="0" borderId="11" xfId="0" applyNumberFormat="1" applyFont="1" applyBorder="1" applyAlignment="1">
      <alignment vertical="center"/>
    </xf>
    <xf numFmtId="0" fontId="1" fillId="0" borderId="17" xfId="0" applyFont="1" applyFill="1" applyBorder="1" applyAlignment="1">
      <alignment horizontal="center" vertical="center"/>
    </xf>
    <xf numFmtId="0" fontId="0" fillId="0" borderId="20" xfId="0" applyBorder="1"/>
    <xf numFmtId="0" fontId="12" fillId="0" borderId="17" xfId="0" applyFont="1" applyBorder="1" applyAlignment="1">
      <alignment horizontal="center"/>
    </xf>
    <xf numFmtId="0" fontId="0" fillId="0" borderId="36" xfId="0" applyBorder="1"/>
    <xf numFmtId="0" fontId="12" fillId="0" borderId="0" xfId="0" applyFont="1" applyBorder="1" applyAlignment="1">
      <alignment horizontal="center" vertical="center"/>
    </xf>
    <xf numFmtId="0" fontId="12" fillId="0" borderId="21" xfId="0" applyFont="1" applyBorder="1" applyAlignment="1">
      <alignment horizontal="center" vertical="center"/>
    </xf>
    <xf numFmtId="9" fontId="6" fillId="0" borderId="0" xfId="17" applyFill="1" applyAlignment="1">
      <alignment horizontal="centerContinuous"/>
    </xf>
    <xf numFmtId="0" fontId="9" fillId="0" borderId="0" xfId="0" applyFont="1" applyFill="1" applyAlignment="1"/>
    <xf numFmtId="9" fontId="12" fillId="0" borderId="13" xfId="17" applyFont="1" applyFill="1" applyBorder="1" applyAlignment="1">
      <alignment horizontal="right" vertical="center"/>
    </xf>
    <xf numFmtId="9" fontId="12" fillId="0" borderId="26" xfId="17" applyFont="1" applyBorder="1" applyAlignment="1">
      <alignment horizontal="right" vertical="center"/>
    </xf>
    <xf numFmtId="9" fontId="12" fillId="0" borderId="13" xfId="17" applyFont="1" applyFill="1" applyBorder="1" applyAlignment="1">
      <alignment vertical="center"/>
    </xf>
    <xf numFmtId="166" fontId="13" fillId="0" borderId="0" xfId="15" applyNumberFormat="1" applyFont="1" applyFill="1"/>
    <xf numFmtId="164" fontId="0" fillId="0" borderId="0" xfId="20" applyFont="1"/>
    <xf numFmtId="175" fontId="67" fillId="5" borderId="68" xfId="20" applyNumberFormat="1" applyFont="1" applyFill="1" applyBorder="1" applyAlignment="1">
      <alignment horizontal="right"/>
    </xf>
    <xf numFmtId="175" fontId="69" fillId="5" borderId="68" xfId="20" applyNumberFormat="1" applyFont="1" applyFill="1" applyBorder="1" applyAlignment="1">
      <alignment horizontal="right"/>
    </xf>
    <xf numFmtId="175" fontId="0" fillId="0" borderId="0" xfId="20" applyNumberFormat="1" applyFont="1" applyAlignment="1">
      <alignment horizontal="right"/>
    </xf>
    <xf numFmtId="0" fontId="66" fillId="6" borderId="68" xfId="0" applyFont="1" applyFill="1" applyBorder="1" applyAlignment="1">
      <alignment horizontal="center"/>
    </xf>
    <xf numFmtId="175" fontId="66" fillId="6" borderId="68" xfId="20" applyNumberFormat="1" applyFont="1" applyFill="1" applyBorder="1" applyAlignment="1">
      <alignment horizontal="center"/>
    </xf>
    <xf numFmtId="0" fontId="65" fillId="5" borderId="0" xfId="0" applyFont="1" applyFill="1" applyAlignment="1">
      <alignment horizontal="center" vertical="center"/>
    </xf>
    <xf numFmtId="189" fontId="69" fillId="5" borderId="68" xfId="20" applyNumberFormat="1" applyFont="1" applyFill="1" applyBorder="1" applyAlignment="1">
      <alignment horizontal="right"/>
    </xf>
    <xf numFmtId="189" fontId="67" fillId="5" borderId="68" xfId="20" applyNumberFormat="1" applyFont="1" applyFill="1" applyBorder="1" applyAlignment="1">
      <alignment horizontal="right"/>
    </xf>
    <xf numFmtId="166" fontId="0" fillId="0" borderId="22" xfId="0" applyNumberFormat="1" applyFill="1" applyBorder="1" applyAlignment="1">
      <alignment horizontal="right" vertical="center"/>
    </xf>
    <xf numFmtId="168" fontId="6" fillId="0" borderId="0" xfId="17" applyNumberFormat="1" applyBorder="1" applyAlignment="1">
      <alignment vertical="center"/>
    </xf>
    <xf numFmtId="165" fontId="13" fillId="0" borderId="22" xfId="0" applyNumberFormat="1" applyFont="1" applyFill="1" applyBorder="1" applyAlignment="1"/>
    <xf numFmtId="9" fontId="6" fillId="0" borderId="0" xfId="17" applyFill="1" applyBorder="1" applyAlignment="1">
      <alignment horizontal="right"/>
    </xf>
    <xf numFmtId="169" fontId="13" fillId="0" borderId="0" xfId="0" applyNumberFormat="1" applyFont="1" applyFill="1" applyBorder="1" applyAlignment="1"/>
    <xf numFmtId="9" fontId="13" fillId="0" borderId="0" xfId="17" applyFont="1" applyFill="1" applyBorder="1" applyAlignment="1">
      <alignment horizontal="right"/>
    </xf>
    <xf numFmtId="175" fontId="6" fillId="0" borderId="0" xfId="20" applyNumberFormat="1" applyFont="1" applyFill="1" applyAlignment="1"/>
    <xf numFmtId="175" fontId="6" fillId="0" borderId="0" xfId="20" applyNumberFormat="1" applyFont="1" applyFill="1" applyAlignment="1">
      <alignment horizontal="centerContinuous"/>
    </xf>
    <xf numFmtId="175" fontId="6" fillId="0" borderId="0" xfId="20" applyNumberFormat="1" applyFont="1" applyFill="1" applyBorder="1" applyAlignment="1">
      <alignment vertical="center"/>
    </xf>
    <xf numFmtId="0" fontId="0" fillId="0" borderId="5" xfId="0" applyFill="1" applyBorder="1" applyAlignment="1"/>
    <xf numFmtId="0" fontId="0" fillId="0" borderId="44" xfId="0" applyBorder="1" applyAlignment="1">
      <alignment vertical="center"/>
    </xf>
    <xf numFmtId="9" fontId="6" fillId="0" borderId="0" xfId="17" applyFont="1" applyAlignment="1"/>
    <xf numFmtId="168" fontId="6" fillId="0" borderId="0" xfId="17" applyNumberFormat="1" applyFont="1" applyAlignment="1"/>
    <xf numFmtId="0" fontId="6" fillId="0" borderId="10" xfId="0" applyFont="1" applyFill="1" applyBorder="1" applyAlignment="1"/>
    <xf numFmtId="164" fontId="6" fillId="0" borderId="0" xfId="20" applyFont="1" applyFill="1" applyAlignment="1"/>
    <xf numFmtId="9" fontId="6" fillId="0" borderId="0" xfId="17" applyFont="1" applyFill="1" applyAlignment="1"/>
    <xf numFmtId="0" fontId="0" fillId="0" borderId="16" xfId="0" applyBorder="1" applyAlignment="1"/>
    <xf numFmtId="0" fontId="12" fillId="0" borderId="18" xfId="0" applyFont="1" applyFill="1" applyBorder="1" applyAlignment="1">
      <alignment vertical="center"/>
    </xf>
    <xf numFmtId="9" fontId="0" fillId="0" borderId="0" xfId="17" applyFont="1" applyFill="1"/>
    <xf numFmtId="169" fontId="13" fillId="0" borderId="0" xfId="0" applyNumberFormat="1" applyFont="1" applyAlignment="1"/>
    <xf numFmtId="170" fontId="12" fillId="0" borderId="24" xfId="0" applyNumberFormat="1" applyFont="1" applyFill="1" applyBorder="1" applyAlignment="1">
      <alignment vertical="center"/>
    </xf>
    <xf numFmtId="0" fontId="13" fillId="0" borderId="0" xfId="0" applyFont="1" applyAlignment="1">
      <alignment horizontal="center"/>
    </xf>
    <xf numFmtId="3" fontId="73" fillId="0" borderId="0" xfId="0" applyNumberFormat="1" applyFont="1" applyFill="1" applyAlignment="1">
      <alignment horizontal="center"/>
    </xf>
    <xf numFmtId="3" fontId="74" fillId="0" borderId="0" xfId="0" applyNumberFormat="1" applyFont="1" applyFill="1" applyAlignment="1">
      <alignment horizontal="center"/>
    </xf>
    <xf numFmtId="169" fontId="1" fillId="0" borderId="25" xfId="0" applyNumberFormat="1" applyFont="1" applyFill="1" applyBorder="1" applyAlignment="1">
      <alignment vertical="center"/>
    </xf>
    <xf numFmtId="169" fontId="12" fillId="0" borderId="25" xfId="0" applyNumberFormat="1" applyFont="1" applyFill="1" applyBorder="1" applyAlignment="1">
      <alignment vertical="center"/>
    </xf>
    <xf numFmtId="170" fontId="12" fillId="0" borderId="26" xfId="0" applyNumberFormat="1" applyFont="1" applyFill="1" applyBorder="1" applyAlignment="1">
      <alignment vertical="center"/>
    </xf>
    <xf numFmtId="3" fontId="26" fillId="0" borderId="0" xfId="0" applyNumberFormat="1" applyFont="1" applyAlignment="1"/>
    <xf numFmtId="165" fontId="12" fillId="0" borderId="26" xfId="0" applyNumberFormat="1" applyFont="1" applyFill="1" applyBorder="1" applyAlignment="1">
      <alignment vertical="center"/>
    </xf>
    <xf numFmtId="9" fontId="12" fillId="0" borderId="58" xfId="17" applyFont="1" applyFill="1" applyBorder="1" applyAlignment="1">
      <alignment vertical="center"/>
    </xf>
    <xf numFmtId="9" fontId="12" fillId="0" borderId="26" xfId="17" applyFont="1" applyFill="1" applyBorder="1" applyAlignment="1">
      <alignment vertical="center"/>
    </xf>
    <xf numFmtId="9" fontId="0" fillId="0" borderId="0" xfId="17" applyFont="1" applyFill="1" applyAlignment="1"/>
    <xf numFmtId="9" fontId="61" fillId="0" borderId="0" xfId="17" applyFont="1" applyFill="1" applyBorder="1" applyAlignment="1"/>
    <xf numFmtId="9" fontId="0" fillId="0" borderId="0" xfId="17" applyFont="1" applyFill="1" applyBorder="1" applyAlignment="1"/>
    <xf numFmtId="9" fontId="12" fillId="0" borderId="0" xfId="17" applyFont="1" applyFill="1" applyAlignment="1">
      <alignment vertical="center"/>
    </xf>
    <xf numFmtId="3" fontId="6" fillId="0" borderId="0" xfId="20" applyNumberFormat="1" applyFont="1" applyAlignment="1"/>
    <xf numFmtId="0" fontId="1" fillId="0" borderId="27" xfId="0" applyFont="1" applyFill="1" applyBorder="1" applyAlignment="1">
      <alignment horizontal="centerContinuous" vertical="center"/>
    </xf>
    <xf numFmtId="0" fontId="1" fillId="0" borderId="14" xfId="0" applyFont="1" applyFill="1" applyBorder="1" applyAlignment="1">
      <alignment horizontal="centerContinuous" vertical="center"/>
    </xf>
    <xf numFmtId="0" fontId="1" fillId="0" borderId="4" xfId="0" applyFont="1" applyFill="1" applyBorder="1" applyAlignment="1">
      <alignment horizontal="centerContinuous" vertical="center"/>
    </xf>
    <xf numFmtId="0" fontId="1" fillId="0" borderId="32" xfId="0" applyFont="1" applyFill="1" applyBorder="1" applyAlignment="1">
      <alignment horizontal="center" vertical="center"/>
    </xf>
    <xf numFmtId="0" fontId="1" fillId="0" borderId="33" xfId="0" applyFont="1" applyFill="1" applyBorder="1" applyAlignment="1">
      <alignment horizontal="center" vertical="center"/>
    </xf>
    <xf numFmtId="0" fontId="71" fillId="0" borderId="0" xfId="0" applyFont="1" applyFill="1" applyBorder="1" applyAlignment="1">
      <alignment horizontal="left"/>
    </xf>
    <xf numFmtId="0" fontId="0" fillId="0" borderId="0" xfId="0" applyFill="1" applyBorder="1" applyAlignment="1">
      <alignment horizontal="left"/>
    </xf>
    <xf numFmtId="0" fontId="19" fillId="0" borderId="0" xfId="0" applyFont="1" applyFill="1" applyBorder="1" applyAlignment="1">
      <alignment horizontal="left"/>
    </xf>
    <xf numFmtId="0" fontId="33" fillId="0" borderId="0" xfId="0" applyFont="1" applyFill="1" applyBorder="1" applyAlignment="1">
      <alignment horizontal="left"/>
    </xf>
    <xf numFmtId="0" fontId="9" fillId="0" borderId="0" xfId="0" applyFont="1" applyFill="1" applyBorder="1" applyAlignment="1">
      <alignment horizontal="left"/>
    </xf>
    <xf numFmtId="0" fontId="11" fillId="0" borderId="54" xfId="0" applyFont="1" applyFill="1" applyBorder="1" applyAlignment="1"/>
    <xf numFmtId="0" fontId="10" fillId="0" borderId="0" xfId="0" applyFont="1" applyFill="1" applyBorder="1" applyAlignment="1">
      <alignment horizontal="left"/>
    </xf>
    <xf numFmtId="0" fontId="0" fillId="0" borderId="5" xfId="0" applyFill="1" applyBorder="1" applyAlignment="1">
      <alignment horizontal="left"/>
    </xf>
    <xf numFmtId="0" fontId="12" fillId="0" borderId="0" xfId="0" applyFont="1" applyFill="1" applyBorder="1" applyAlignment="1">
      <alignment horizontal="left"/>
    </xf>
    <xf numFmtId="169" fontId="0" fillId="0" borderId="26" xfId="0" applyNumberFormat="1" applyFill="1" applyBorder="1" applyAlignment="1">
      <alignment horizontal="right" vertical="center"/>
    </xf>
    <xf numFmtId="169" fontId="12" fillId="0" borderId="39" xfId="0" applyNumberFormat="1" applyFont="1" applyFill="1" applyBorder="1" applyAlignment="1">
      <alignment horizontal="right" vertical="center"/>
    </xf>
    <xf numFmtId="0" fontId="6" fillId="0" borderId="0" xfId="0" applyFont="1" applyAlignment="1">
      <alignment vertical="center" wrapText="1"/>
    </xf>
    <xf numFmtId="0" fontId="75" fillId="0" borderId="0" xfId="0" applyFont="1" applyAlignment="1"/>
    <xf numFmtId="0" fontId="75" fillId="0" borderId="0" xfId="0" applyFont="1" applyFill="1" applyAlignment="1"/>
    <xf numFmtId="3" fontId="13" fillId="0" borderId="0" xfId="0" applyNumberFormat="1" applyFont="1" applyAlignment="1">
      <alignment horizontal="left"/>
    </xf>
    <xf numFmtId="164" fontId="0" fillId="0" borderId="0" xfId="20" applyFont="1" applyFill="1" applyAlignment="1"/>
    <xf numFmtId="164" fontId="0" fillId="0" borderId="0" xfId="20" applyFont="1" applyFill="1" applyBorder="1" applyAlignment="1">
      <alignment vertical="center"/>
    </xf>
    <xf numFmtId="14" fontId="6" fillId="0" borderId="0" xfId="0" applyNumberFormat="1" applyFont="1"/>
    <xf numFmtId="166" fontId="12" fillId="0" borderId="26" xfId="0" applyNumberFormat="1" applyFont="1" applyFill="1" applyBorder="1" applyAlignment="1">
      <alignment horizontal="right" vertical="center"/>
    </xf>
    <xf numFmtId="0" fontId="6" fillId="0" borderId="0" xfId="0" applyFont="1" applyAlignment="1">
      <alignment horizontal="right"/>
    </xf>
    <xf numFmtId="175" fontId="0" fillId="0" borderId="0" xfId="20" applyNumberFormat="1" applyFont="1" applyAlignment="1">
      <alignment vertical="center"/>
    </xf>
    <xf numFmtId="3" fontId="16" fillId="0" borderId="0" xfId="0" applyNumberFormat="1" applyFont="1" applyAlignment="1">
      <alignment horizontal="centerContinuous"/>
    </xf>
    <xf numFmtId="164" fontId="0" fillId="0" borderId="0" xfId="0" applyNumberFormat="1" applyAlignment="1"/>
    <xf numFmtId="4" fontId="0" fillId="0" borderId="0" xfId="0" applyNumberFormat="1"/>
    <xf numFmtId="2" fontId="0" fillId="0" borderId="0" xfId="0" applyNumberFormat="1" applyAlignment="1"/>
    <xf numFmtId="49" fontId="9" fillId="0" borderId="9" xfId="14" applyNumberFormat="1" applyFont="1" applyBorder="1" applyAlignment="1">
      <alignment horizontal="left" vertical="center" indent="3"/>
    </xf>
    <xf numFmtId="9" fontId="35" fillId="0" borderId="17" xfId="18" applyFont="1" applyBorder="1" applyAlignment="1">
      <alignment vertical="center"/>
    </xf>
    <xf numFmtId="9" fontId="35" fillId="0" borderId="22" xfId="18" applyFont="1" applyBorder="1" applyAlignment="1">
      <alignment vertical="center"/>
    </xf>
    <xf numFmtId="9" fontId="35" fillId="0" borderId="38" xfId="18" applyFont="1" applyBorder="1" applyAlignment="1">
      <alignment vertical="center"/>
    </xf>
    <xf numFmtId="49" fontId="35" fillId="0" borderId="9" xfId="14" applyNumberFormat="1" applyFont="1" applyBorder="1" applyAlignment="1">
      <alignment horizontal="left" vertical="center" indent="5"/>
    </xf>
    <xf numFmtId="49" fontId="35" fillId="0" borderId="9" xfId="14" applyNumberFormat="1" applyFont="1" applyBorder="1" applyAlignment="1">
      <alignment horizontal="left" vertical="center" indent="6"/>
    </xf>
    <xf numFmtId="168" fontId="35" fillId="0" borderId="17" xfId="18" applyNumberFormat="1" applyFont="1" applyBorder="1" applyAlignment="1">
      <alignment vertical="center"/>
    </xf>
    <xf numFmtId="168" fontId="35" fillId="0" borderId="22" xfId="18" applyNumberFormat="1" applyFont="1" applyBorder="1" applyAlignment="1">
      <alignment vertical="center"/>
    </xf>
    <xf numFmtId="187" fontId="35" fillId="0" borderId="17" xfId="18" applyNumberFormat="1" applyFont="1" applyBorder="1" applyAlignment="1">
      <alignment horizontal="right" vertical="center"/>
    </xf>
    <xf numFmtId="187" fontId="35" fillId="0" borderId="38" xfId="18" applyNumberFormat="1" applyFont="1" applyBorder="1" applyAlignment="1">
      <alignment horizontal="right" vertical="center"/>
    </xf>
    <xf numFmtId="49" fontId="35" fillId="0" borderId="9" xfId="14" applyNumberFormat="1" applyFont="1" applyBorder="1" applyAlignment="1">
      <alignment horizontal="left" vertical="center" indent="9"/>
    </xf>
    <xf numFmtId="168" fontId="35" fillId="0" borderId="17" xfId="18" applyNumberFormat="1" applyFont="1" applyBorder="1" applyAlignment="1">
      <alignment horizontal="right" vertical="center"/>
    </xf>
    <xf numFmtId="168" fontId="35" fillId="0" borderId="38" xfId="18" applyNumberFormat="1" applyFont="1" applyBorder="1" applyAlignment="1">
      <alignment horizontal="right" vertical="center"/>
    </xf>
    <xf numFmtId="49" fontId="9" fillId="0" borderId="9" xfId="14" applyNumberFormat="1" applyFont="1" applyBorder="1" applyAlignment="1">
      <alignment vertical="center"/>
    </xf>
    <xf numFmtId="49" fontId="35" fillId="0" borderId="9" xfId="14" applyNumberFormat="1" applyFont="1" applyBorder="1" applyAlignment="1">
      <alignment horizontal="left" vertical="center" indent="7"/>
    </xf>
    <xf numFmtId="9" fontId="35" fillId="0" borderId="17" xfId="18" applyFont="1" applyBorder="1" applyAlignment="1">
      <alignment horizontal="right" vertical="center"/>
    </xf>
    <xf numFmtId="49" fontId="9" fillId="0" borderId="9" xfId="14" applyNumberFormat="1" applyFont="1" applyBorder="1" applyAlignment="1">
      <alignment horizontal="left" vertical="center"/>
    </xf>
    <xf numFmtId="9" fontId="35" fillId="0" borderId="22" xfId="18" applyFont="1" applyBorder="1" applyAlignment="1">
      <alignment horizontal="right" vertical="center"/>
    </xf>
    <xf numFmtId="9" fontId="35" fillId="0" borderId="38" xfId="18" applyFont="1" applyBorder="1" applyAlignment="1">
      <alignment horizontal="right" vertical="center"/>
    </xf>
    <xf numFmtId="49" fontId="35" fillId="0" borderId="42" xfId="14" applyNumberFormat="1" applyFont="1" applyBorder="1" applyAlignment="1">
      <alignment horizontal="left" vertical="center" indent="6"/>
    </xf>
    <xf numFmtId="9" fontId="35" fillId="0" borderId="36" xfId="18" applyFont="1" applyBorder="1" applyAlignment="1">
      <alignment vertical="center"/>
    </xf>
    <xf numFmtId="9" fontId="35" fillId="0" borderId="47" xfId="18" applyFont="1" applyBorder="1" applyAlignment="1">
      <alignment vertical="center"/>
    </xf>
    <xf numFmtId="9" fontId="35" fillId="0" borderId="39" xfId="18" applyFont="1" applyBorder="1" applyAlignment="1">
      <alignment vertical="center"/>
    </xf>
    <xf numFmtId="3" fontId="6" fillId="0" borderId="16" xfId="0" applyNumberFormat="1" applyFont="1" applyBorder="1" applyAlignment="1">
      <alignment horizontal="left" wrapText="1"/>
    </xf>
    <xf numFmtId="3" fontId="6" fillId="0" borderId="18" xfId="0" applyNumberFormat="1" applyFont="1" applyBorder="1" applyAlignment="1"/>
    <xf numFmtId="0" fontId="6" fillId="0" borderId="16" xfId="0" applyFont="1" applyBorder="1" applyAlignment="1">
      <alignment vertical="center"/>
    </xf>
    <xf numFmtId="0" fontId="6" fillId="0" borderId="45" xfId="0" applyFont="1" applyBorder="1" applyAlignment="1">
      <alignment vertical="center"/>
    </xf>
    <xf numFmtId="0" fontId="6" fillId="0" borderId="9" xfId="0" applyFont="1" applyBorder="1" applyAlignment="1"/>
    <xf numFmtId="0" fontId="6" fillId="0" borderId="16" xfId="0" applyFont="1" applyBorder="1" applyAlignment="1"/>
    <xf numFmtId="0" fontId="6" fillId="0" borderId="40" xfId="0" applyFont="1" applyBorder="1" applyAlignment="1">
      <alignment vertical="center"/>
    </xf>
    <xf numFmtId="0" fontId="6" fillId="0" borderId="44" xfId="0" applyFont="1" applyBorder="1" applyAlignment="1">
      <alignment vertical="center"/>
    </xf>
    <xf numFmtId="178" fontId="0" fillId="0" borderId="0" xfId="0" applyNumberFormat="1" applyAlignment="1"/>
    <xf numFmtId="190" fontId="0" fillId="0" borderId="0" xfId="0" applyNumberFormat="1" applyAlignment="1"/>
    <xf numFmtId="191" fontId="0" fillId="0" borderId="0" xfId="0" applyNumberFormat="1" applyAlignment="1"/>
    <xf numFmtId="0" fontId="12" fillId="0" borderId="66" xfId="0" applyFont="1" applyBorder="1" applyAlignment="1">
      <alignment horizontal="left" vertical="center" wrapText="1"/>
    </xf>
    <xf numFmtId="0" fontId="12" fillId="0" borderId="72" xfId="0" applyFont="1" applyBorder="1" applyAlignment="1">
      <alignment horizontal="left" vertical="center" wrapText="1"/>
    </xf>
    <xf numFmtId="185" fontId="0" fillId="0" borderId="0" xfId="0" applyNumberFormat="1"/>
    <xf numFmtId="188" fontId="0" fillId="0" borderId="0" xfId="0" applyNumberFormat="1"/>
    <xf numFmtId="10" fontId="0" fillId="0" borderId="0" xfId="17" applyNumberFormat="1" applyFont="1"/>
    <xf numFmtId="10" fontId="0" fillId="0" borderId="0" xfId="17" applyNumberFormat="1" applyFont="1" applyFill="1"/>
    <xf numFmtId="166" fontId="0" fillId="0" borderId="17" xfId="0" applyNumberFormat="1" applyBorder="1" applyAlignment="1">
      <alignment horizontal="right"/>
    </xf>
    <xf numFmtId="0" fontId="12" fillId="0" borderId="16" xfId="0" applyFont="1" applyBorder="1" applyAlignment="1">
      <alignment horizontal="centerContinuous" wrapText="1"/>
    </xf>
    <xf numFmtId="3" fontId="1" fillId="0" borderId="16" xfId="0" applyNumberFormat="1" applyFont="1" applyBorder="1" applyAlignment="1">
      <alignment horizontal="center" vertical="center"/>
    </xf>
    <xf numFmtId="3" fontId="21" fillId="0" borderId="0" xfId="0" applyNumberFormat="1" applyFont="1"/>
    <xf numFmtId="3" fontId="11" fillId="0" borderId="0" xfId="0" applyNumberFormat="1" applyFont="1"/>
    <xf numFmtId="0" fontId="11" fillId="0" borderId="0" xfId="14" applyFont="1"/>
    <xf numFmtId="0" fontId="21" fillId="0" borderId="0" xfId="0" applyFont="1" applyAlignment="1"/>
    <xf numFmtId="3" fontId="11" fillId="0" borderId="0" xfId="0" applyNumberFormat="1" applyFont="1" applyBorder="1" applyAlignment="1"/>
    <xf numFmtId="0" fontId="11" fillId="0" borderId="0" xfId="15" applyFont="1"/>
    <xf numFmtId="0" fontId="11" fillId="0" borderId="0" xfId="0" applyFont="1" applyFill="1" applyBorder="1" applyAlignment="1">
      <alignment vertical="center"/>
    </xf>
    <xf numFmtId="14" fontId="11" fillId="0" borderId="0" xfId="0" applyNumberFormat="1" applyFont="1" applyFill="1" applyAlignment="1"/>
    <xf numFmtId="169" fontId="11" fillId="0" borderId="0" xfId="0" applyNumberFormat="1" applyFont="1" applyBorder="1" applyAlignment="1"/>
    <xf numFmtId="169" fontId="11" fillId="0" borderId="0" xfId="0" applyNumberFormat="1" applyFont="1" applyAlignment="1"/>
    <xf numFmtId="0" fontId="11" fillId="0" borderId="0" xfId="0" applyFont="1" applyBorder="1" applyAlignment="1"/>
    <xf numFmtId="3" fontId="11" fillId="0" borderId="0" xfId="0" applyNumberFormat="1" applyFont="1" applyAlignment="1"/>
    <xf numFmtId="9" fontId="11" fillId="0" borderId="0" xfId="17" applyFont="1" applyAlignment="1"/>
    <xf numFmtId="0" fontId="21" fillId="0" borderId="0" xfId="0" applyFont="1" applyBorder="1" applyAlignment="1">
      <alignment horizontal="left"/>
    </xf>
    <xf numFmtId="0" fontId="11" fillId="0" borderId="0" xfId="0" applyFont="1" applyBorder="1" applyAlignment="1">
      <alignment horizontal="left"/>
    </xf>
    <xf numFmtId="1" fontId="11" fillId="0" borderId="0" xfId="0" applyNumberFormat="1" applyFont="1" applyAlignment="1"/>
    <xf numFmtId="165" fontId="11" fillId="0" borderId="0" xfId="0" applyNumberFormat="1" applyFont="1" applyAlignment="1"/>
    <xf numFmtId="9" fontId="11" fillId="0" borderId="0" xfId="0" applyNumberFormat="1" applyFont="1" applyBorder="1" applyAlignment="1">
      <alignment horizontal="left"/>
    </xf>
    <xf numFmtId="0" fontId="18" fillId="0" borderId="0" xfId="0" applyFont="1" applyAlignment="1">
      <alignment vertical="center"/>
    </xf>
    <xf numFmtId="0" fontId="11" fillId="0" borderId="0" xfId="0" applyFont="1" applyFill="1" applyBorder="1" applyAlignment="1"/>
    <xf numFmtId="3" fontId="11" fillId="0" borderId="0" xfId="0" applyNumberFormat="1" applyFont="1" applyAlignment="1">
      <alignment horizontal="right"/>
    </xf>
    <xf numFmtId="164" fontId="11" fillId="0" borderId="0" xfId="20" applyNumberFormat="1" applyFont="1" applyAlignment="1"/>
    <xf numFmtId="175" fontId="11" fillId="0" borderId="0" xfId="20" applyNumberFormat="1" applyFont="1" applyAlignment="1"/>
    <xf numFmtId="175" fontId="11" fillId="0" borderId="0" xfId="20" applyNumberFormat="1" applyFont="1"/>
    <xf numFmtId="165" fontId="24" fillId="0" borderId="0" xfId="0" applyNumberFormat="1" applyFont="1" applyBorder="1" applyAlignment="1">
      <alignment vertical="center"/>
    </xf>
    <xf numFmtId="9" fontId="24" fillId="0" borderId="0" xfId="0" applyNumberFormat="1" applyFont="1" applyBorder="1" applyAlignment="1">
      <alignment vertical="center"/>
    </xf>
    <xf numFmtId="0" fontId="21" fillId="0" borderId="0" xfId="0" applyFont="1" applyAlignment="1">
      <alignment vertical="center"/>
    </xf>
    <xf numFmtId="3" fontId="11" fillId="0" borderId="0" xfId="0" applyNumberFormat="1" applyFont="1" applyFill="1"/>
    <xf numFmtId="0" fontId="11" fillId="0" borderId="0" xfId="0" applyFont="1" applyFill="1"/>
    <xf numFmtId="0" fontId="11" fillId="0" borderId="0" xfId="0" applyFont="1" applyAlignment="1">
      <alignment horizontal="left"/>
    </xf>
    <xf numFmtId="3" fontId="18" fillId="0" borderId="0" xfId="0" applyNumberFormat="1" applyFont="1" applyBorder="1" applyAlignment="1">
      <alignment horizontal="centerContinuous" vertical="center"/>
    </xf>
    <xf numFmtId="3" fontId="18" fillId="0" borderId="0" xfId="0" applyNumberFormat="1" applyFont="1" applyBorder="1" applyAlignment="1">
      <alignment vertical="center"/>
    </xf>
    <xf numFmtId="0" fontId="24" fillId="0" borderId="0" xfId="0" applyFont="1" applyBorder="1" applyAlignment="1">
      <alignment horizontal="centerContinuous" vertical="center"/>
    </xf>
    <xf numFmtId="9" fontId="24" fillId="0" borderId="0" xfId="17" applyFont="1" applyFill="1" applyBorder="1" applyAlignment="1">
      <alignment horizontal="right" vertical="center"/>
    </xf>
    <xf numFmtId="9" fontId="11" fillId="0" borderId="0" xfId="17" applyFont="1"/>
    <xf numFmtId="166" fontId="11" fillId="0" borderId="0" xfId="0" applyNumberFormat="1" applyFont="1"/>
    <xf numFmtId="3" fontId="18" fillId="0" borderId="0" xfId="0" applyNumberFormat="1" applyFont="1" applyFill="1" applyBorder="1" applyAlignment="1">
      <alignment vertical="center"/>
    </xf>
    <xf numFmtId="0" fontId="11" fillId="0" borderId="0" xfId="0" applyFont="1" applyBorder="1"/>
    <xf numFmtId="9" fontId="21" fillId="0" borderId="14" xfId="17" applyFont="1" applyFill="1" applyBorder="1" applyAlignment="1">
      <alignment horizontal="left" vertical="center"/>
    </xf>
    <xf numFmtId="9" fontId="21" fillId="0" borderId="14" xfId="17" applyNumberFormat="1" applyFont="1" applyFill="1" applyBorder="1" applyAlignment="1">
      <alignment horizontal="left" vertical="center"/>
    </xf>
    <xf numFmtId="169" fontId="6" fillId="0" borderId="17" xfId="0" applyNumberFormat="1" applyFont="1" applyBorder="1" applyAlignment="1">
      <alignment horizontal="center" vertical="center"/>
    </xf>
    <xf numFmtId="169" fontId="6" fillId="0" borderId="17" xfId="0" applyNumberFormat="1" applyFont="1" applyBorder="1" applyAlignment="1">
      <alignment vertical="center"/>
    </xf>
    <xf numFmtId="169" fontId="6" fillId="0" borderId="20" xfId="0" applyNumberFormat="1" applyFont="1" applyBorder="1" applyAlignment="1">
      <alignment vertical="center"/>
    </xf>
    <xf numFmtId="166" fontId="0" fillId="0" borderId="19" xfId="0" applyNumberFormat="1" applyBorder="1" applyAlignment="1">
      <alignment horizontal="right"/>
    </xf>
    <xf numFmtId="166" fontId="0" fillId="0" borderId="20" xfId="0" applyNumberFormat="1" applyBorder="1" applyAlignment="1">
      <alignment vertical="center"/>
    </xf>
    <xf numFmtId="166" fontId="6" fillId="0" borderId="20" xfId="0" applyNumberFormat="1" applyFont="1" applyBorder="1" applyAlignment="1"/>
    <xf numFmtId="166" fontId="6" fillId="0" borderId="20" xfId="0" applyNumberFormat="1" applyFont="1" applyFill="1" applyBorder="1" applyAlignment="1"/>
    <xf numFmtId="166" fontId="6" fillId="0" borderId="17" xfId="0" applyNumberFormat="1" applyFont="1" applyBorder="1" applyAlignment="1"/>
    <xf numFmtId="166" fontId="12" fillId="0" borderId="26" xfId="0" applyNumberFormat="1" applyFont="1" applyBorder="1" applyAlignment="1">
      <alignment vertical="center"/>
    </xf>
    <xf numFmtId="166" fontId="0" fillId="0" borderId="17" xfId="0" applyNumberFormat="1" applyBorder="1" applyAlignment="1">
      <alignment vertical="center"/>
    </xf>
    <xf numFmtId="166" fontId="0" fillId="0" borderId="36" xfId="0" applyNumberFormat="1" applyBorder="1" applyAlignment="1">
      <alignment vertical="center"/>
    </xf>
    <xf numFmtId="166" fontId="0" fillId="0" borderId="22" xfId="0" applyNumberFormat="1" applyFill="1" applyBorder="1" applyAlignment="1">
      <alignment vertical="center"/>
    </xf>
    <xf numFmtId="166" fontId="0" fillId="0" borderId="19" xfId="0" applyNumberFormat="1" applyBorder="1"/>
    <xf numFmtId="166" fontId="0" fillId="0" borderId="23" xfId="0" applyNumberFormat="1" applyBorder="1"/>
    <xf numFmtId="166" fontId="0" fillId="0" borderId="20" xfId="0" applyNumberFormat="1" applyBorder="1"/>
    <xf numFmtId="166" fontId="0" fillId="0" borderId="11" xfId="0" applyNumberFormat="1" applyFill="1" applyBorder="1"/>
    <xf numFmtId="166" fontId="0" fillId="0" borderId="22" xfId="0" applyNumberFormat="1" applyFill="1" applyBorder="1"/>
    <xf numFmtId="166" fontId="1" fillId="0" borderId="25" xfId="0" applyNumberFormat="1" applyFont="1" applyFill="1" applyBorder="1" applyAlignment="1">
      <alignment vertical="center"/>
    </xf>
    <xf numFmtId="9" fontId="6" fillId="0" borderId="41" xfId="17" applyFont="1" applyBorder="1" applyAlignment="1">
      <alignment vertical="center"/>
    </xf>
    <xf numFmtId="9" fontId="6" fillId="0" borderId="32" xfId="17" applyFont="1" applyBorder="1" applyAlignment="1">
      <alignment vertical="center"/>
    </xf>
    <xf numFmtId="166" fontId="6" fillId="0" borderId="62" xfId="0" applyNumberFormat="1" applyFont="1" applyBorder="1" applyAlignment="1">
      <alignment vertical="center"/>
    </xf>
    <xf numFmtId="166" fontId="6" fillId="0" borderId="51" xfId="0" applyNumberFormat="1" applyFont="1" applyBorder="1" applyAlignment="1">
      <alignment vertical="center"/>
    </xf>
    <xf numFmtId="166" fontId="6" fillId="0" borderId="52" xfId="0" applyNumberFormat="1" applyFont="1" applyBorder="1" applyAlignment="1">
      <alignment vertical="center"/>
    </xf>
    <xf numFmtId="166" fontId="6" fillId="0" borderId="3" xfId="0" applyNumberFormat="1" applyFont="1" applyBorder="1" applyAlignment="1">
      <alignment vertical="center"/>
    </xf>
    <xf numFmtId="166" fontId="6" fillId="0" borderId="4" xfId="0" applyNumberFormat="1" applyFont="1" applyBorder="1" applyAlignment="1">
      <alignment vertical="center"/>
    </xf>
    <xf numFmtId="166" fontId="6" fillId="0" borderId="5" xfId="0" applyNumberFormat="1" applyFont="1" applyBorder="1" applyAlignment="1">
      <alignment vertical="center"/>
    </xf>
    <xf numFmtId="166" fontId="6" fillId="0" borderId="61" xfId="0" applyNumberFormat="1" applyFont="1" applyBorder="1" applyAlignment="1">
      <alignment vertical="center"/>
    </xf>
    <xf numFmtId="166" fontId="6" fillId="0" borderId="55" xfId="0" applyNumberFormat="1" applyFont="1" applyBorder="1" applyAlignment="1">
      <alignment vertical="center"/>
    </xf>
    <xf numFmtId="166" fontId="6" fillId="0" borderId="56" xfId="0" applyNumberFormat="1" applyFont="1" applyBorder="1" applyAlignment="1">
      <alignment vertical="center"/>
    </xf>
    <xf numFmtId="168" fontId="6" fillId="0" borderId="21" xfId="18" applyNumberFormat="1" applyFont="1" applyFill="1" applyBorder="1" applyAlignment="1">
      <alignment horizontal="center" vertical="center"/>
    </xf>
    <xf numFmtId="168" fontId="6" fillId="0" borderId="17" xfId="18" applyNumberFormat="1" applyFont="1" applyFill="1" applyBorder="1" applyAlignment="1">
      <alignment horizontal="center" vertical="center"/>
    </xf>
    <xf numFmtId="9" fontId="6" fillId="0" borderId="21" xfId="18" applyFont="1" applyFill="1" applyBorder="1" applyAlignment="1">
      <alignment horizontal="center" vertical="center"/>
    </xf>
    <xf numFmtId="9" fontId="6" fillId="0" borderId="17" xfId="18" applyFont="1" applyFill="1" applyBorder="1" applyAlignment="1">
      <alignment horizontal="center" vertical="center"/>
    </xf>
    <xf numFmtId="187" fontId="6" fillId="0" borderId="21" xfId="18" applyNumberFormat="1" applyFont="1" applyFill="1" applyBorder="1" applyAlignment="1">
      <alignment horizontal="center" vertical="center"/>
    </xf>
    <xf numFmtId="187" fontId="6" fillId="0" borderId="17" xfId="18" applyNumberFormat="1" applyFont="1" applyFill="1" applyBorder="1" applyAlignment="1">
      <alignment horizontal="center" vertical="center"/>
    </xf>
    <xf numFmtId="10" fontId="6" fillId="0" borderId="21" xfId="18" applyNumberFormat="1" applyFont="1" applyFill="1" applyBorder="1" applyAlignment="1">
      <alignment horizontal="center" vertical="center"/>
    </xf>
    <xf numFmtId="10" fontId="6" fillId="0" borderId="17" xfId="18" applyNumberFormat="1" applyFont="1" applyFill="1" applyBorder="1" applyAlignment="1">
      <alignment horizontal="center" vertical="center"/>
    </xf>
    <xf numFmtId="169" fontId="6" fillId="0" borderId="58" xfId="0" applyNumberFormat="1" applyFont="1" applyFill="1" applyBorder="1" applyAlignment="1">
      <alignment horizontal="right" vertical="center"/>
    </xf>
    <xf numFmtId="169" fontId="0" fillId="0" borderId="19" xfId="0" applyNumberFormat="1" applyBorder="1" applyAlignment="1">
      <alignment horizontal="right"/>
    </xf>
    <xf numFmtId="169" fontId="0" fillId="0" borderId="38" xfId="0" applyNumberFormat="1" applyBorder="1" applyAlignment="1">
      <alignment horizontal="right"/>
    </xf>
    <xf numFmtId="169" fontId="0" fillId="0" borderId="21" xfId="0" applyNumberFormat="1" applyBorder="1" applyAlignment="1">
      <alignment horizontal="right"/>
    </xf>
    <xf numFmtId="169" fontId="0" fillId="0" borderId="23" xfId="0" applyNumberFormat="1" applyBorder="1" applyAlignment="1">
      <alignment horizontal="right"/>
    </xf>
    <xf numFmtId="169" fontId="0" fillId="0" borderId="39" xfId="0" applyNumberFormat="1" applyBorder="1" applyAlignment="1">
      <alignment horizontal="right"/>
    </xf>
    <xf numFmtId="169" fontId="0" fillId="0" borderId="20" xfId="0" applyNumberFormat="1" applyBorder="1" applyAlignment="1">
      <alignment horizontal="right"/>
    </xf>
    <xf numFmtId="169" fontId="0" fillId="0" borderId="17" xfId="0" applyNumberFormat="1" applyBorder="1" applyAlignment="1">
      <alignment horizontal="right"/>
    </xf>
    <xf numFmtId="169" fontId="0" fillId="0" borderId="22" xfId="0" applyNumberFormat="1" applyBorder="1" applyAlignment="1">
      <alignment horizontal="right"/>
    </xf>
    <xf numFmtId="169" fontId="0" fillId="0" borderId="36" xfId="0" applyNumberFormat="1" applyBorder="1" applyAlignment="1">
      <alignment horizontal="right"/>
    </xf>
    <xf numFmtId="166" fontId="0" fillId="0" borderId="21" xfId="0" applyNumberFormat="1" applyBorder="1" applyAlignment="1">
      <alignment horizontal="right"/>
    </xf>
    <xf numFmtId="166" fontId="6" fillId="0" borderId="7" xfId="0" applyNumberFormat="1" applyFont="1" applyBorder="1" applyAlignment="1">
      <alignment horizontal="right" vertical="center"/>
    </xf>
    <xf numFmtId="166" fontId="6" fillId="0" borderId="19" xfId="0" applyNumberFormat="1" applyFont="1" applyBorder="1" applyAlignment="1">
      <alignment horizontal="right" vertical="center"/>
    </xf>
    <xf numFmtId="166" fontId="6" fillId="0" borderId="23" xfId="0" applyNumberFormat="1" applyFont="1" applyBorder="1" applyAlignment="1">
      <alignment horizontal="right" vertical="center"/>
    </xf>
    <xf numFmtId="166" fontId="0" fillId="0" borderId="7" xfId="0" applyNumberFormat="1" applyBorder="1" applyAlignment="1">
      <alignment horizontal="right" vertical="center"/>
    </xf>
    <xf numFmtId="166" fontId="0" fillId="0" borderId="2" xfId="0" applyNumberFormat="1" applyBorder="1" applyAlignment="1">
      <alignment horizontal="right" vertical="center"/>
    </xf>
    <xf numFmtId="166" fontId="0" fillId="0" borderId="19" xfId="0" applyNumberFormat="1" applyBorder="1" applyAlignment="1">
      <alignment horizontal="right" vertical="center"/>
    </xf>
    <xf numFmtId="166" fontId="6" fillId="0" borderId="20" xfId="0" applyNumberFormat="1" applyFont="1" applyBorder="1" applyAlignment="1">
      <alignment horizontal="right"/>
    </xf>
    <xf numFmtId="166" fontId="6" fillId="0" borderId="20" xfId="0" applyNumberFormat="1" applyFont="1" applyFill="1" applyBorder="1" applyAlignment="1">
      <alignment horizontal="right"/>
    </xf>
    <xf numFmtId="166" fontId="6" fillId="0" borderId="17" xfId="0" applyNumberFormat="1" applyFont="1" applyBorder="1" applyAlignment="1">
      <alignment horizontal="right"/>
    </xf>
    <xf numFmtId="166" fontId="6" fillId="0" borderId="17" xfId="0" applyNumberFormat="1" applyFont="1" applyFill="1" applyBorder="1" applyAlignment="1">
      <alignment horizontal="right"/>
    </xf>
    <xf numFmtId="166" fontId="6" fillId="0" borderId="0" xfId="0" applyNumberFormat="1" applyFont="1" applyAlignment="1">
      <alignment horizontal="right"/>
    </xf>
    <xf numFmtId="9" fontId="12" fillId="0" borderId="58" xfId="17" applyFont="1" applyBorder="1" applyAlignment="1">
      <alignment horizontal="right" vertical="center"/>
    </xf>
    <xf numFmtId="166" fontId="1" fillId="0" borderId="26" xfId="0" applyNumberFormat="1" applyFont="1" applyFill="1" applyBorder="1" applyAlignment="1">
      <alignment vertical="center"/>
    </xf>
    <xf numFmtId="9" fontId="0" fillId="0" borderId="0" xfId="17" applyFont="1"/>
    <xf numFmtId="166" fontId="11" fillId="0" borderId="0" xfId="0" applyNumberFormat="1" applyFont="1" applyAlignment="1"/>
    <xf numFmtId="0" fontId="0" fillId="0" borderId="0" xfId="0" quotePrefix="1" applyAlignment="1"/>
    <xf numFmtId="166" fontId="12" fillId="0" borderId="0" xfId="0" quotePrefix="1" applyNumberFormat="1" applyFont="1" applyAlignment="1">
      <alignment vertical="center"/>
    </xf>
    <xf numFmtId="14" fontId="11" fillId="0" borderId="0" xfId="14" applyNumberFormat="1" applyFont="1"/>
    <xf numFmtId="0" fontId="77" fillId="0" borderId="0" xfId="0" applyFont="1" applyAlignment="1">
      <alignment horizontal="centerContinuous"/>
    </xf>
    <xf numFmtId="0" fontId="77" fillId="0" borderId="0" xfId="0" applyFont="1" applyAlignment="1">
      <alignment horizontal="center"/>
    </xf>
    <xf numFmtId="169" fontId="79" fillId="0" borderId="0" xfId="0" applyNumberFormat="1" applyFont="1" applyBorder="1" applyAlignment="1">
      <alignment horizontal="center"/>
    </xf>
    <xf numFmtId="0" fontId="11" fillId="0" borderId="75" xfId="0" applyFont="1" applyFill="1" applyBorder="1" applyAlignment="1">
      <alignment vertical="center" wrapText="1"/>
    </xf>
    <xf numFmtId="0" fontId="21" fillId="0" borderId="75" xfId="0" applyFont="1" applyFill="1" applyBorder="1" applyAlignment="1">
      <alignment vertical="center"/>
    </xf>
    <xf numFmtId="0" fontId="21" fillId="0" borderId="76" xfId="0" applyFont="1" applyFill="1" applyBorder="1" applyAlignment="1">
      <alignment vertical="center"/>
    </xf>
    <xf numFmtId="0" fontId="0" fillId="0" borderId="74" xfId="0" applyFont="1" applyFill="1" applyBorder="1" applyAlignment="1">
      <alignment vertical="center"/>
    </xf>
    <xf numFmtId="0" fontId="0" fillId="0" borderId="75" xfId="0" applyFont="1" applyFill="1" applyBorder="1" applyAlignment="1">
      <alignment vertical="center"/>
    </xf>
    <xf numFmtId="0" fontId="21" fillId="0" borderId="77" xfId="0" applyFont="1" applyFill="1" applyBorder="1" applyAlignment="1">
      <alignment vertical="center"/>
    </xf>
    <xf numFmtId="0" fontId="11" fillId="0" borderId="75" xfId="0" applyFont="1" applyFill="1" applyBorder="1" applyAlignment="1">
      <alignment vertical="center"/>
    </xf>
    <xf numFmtId="0" fontId="21" fillId="0" borderId="75" xfId="0" applyFont="1" applyFill="1" applyBorder="1" applyAlignment="1">
      <alignment vertical="center" wrapText="1"/>
    </xf>
    <xf numFmtId="0" fontId="6" fillId="0" borderId="5" xfId="0" applyFont="1" applyFill="1" applyBorder="1" applyAlignment="1">
      <alignment horizontal="right"/>
    </xf>
    <xf numFmtId="0" fontId="0" fillId="0" borderId="5" xfId="0" applyFill="1" applyBorder="1" applyAlignment="1">
      <alignment horizontal="right"/>
    </xf>
    <xf numFmtId="0" fontId="76" fillId="0" borderId="5" xfId="0" applyFont="1" applyFill="1" applyBorder="1" applyAlignment="1">
      <alignment horizontal="right"/>
    </xf>
    <xf numFmtId="0" fontId="12" fillId="0" borderId="5" xfId="0" applyFont="1" applyFill="1" applyBorder="1" applyAlignment="1">
      <alignment horizontal="right"/>
    </xf>
    <xf numFmtId="0" fontId="12" fillId="0" borderId="5" xfId="0" applyFont="1" applyFill="1" applyBorder="1" applyAlignment="1">
      <alignment horizontal="right" vertical="center"/>
    </xf>
    <xf numFmtId="0" fontId="13" fillId="0" borderId="4" xfId="0" applyFont="1" applyBorder="1" applyAlignment="1">
      <alignment horizontal="centerContinuous" vertical="center"/>
    </xf>
    <xf numFmtId="165" fontId="6" fillId="0" borderId="4" xfId="0" applyNumberFormat="1" applyFont="1" applyBorder="1" applyAlignment="1">
      <alignment vertical="center"/>
    </xf>
    <xf numFmtId="49" fontId="22" fillId="0" borderId="4" xfId="0" applyNumberFormat="1" applyFont="1" applyBorder="1" applyAlignment="1">
      <alignment horizontal="centerContinuous" vertical="center"/>
    </xf>
    <xf numFmtId="3" fontId="23" fillId="0" borderId="4" xfId="0" applyNumberFormat="1" applyFont="1" applyBorder="1" applyAlignment="1">
      <alignment vertical="center"/>
    </xf>
    <xf numFmtId="169" fontId="23" fillId="0" borderId="4" xfId="0" applyNumberFormat="1" applyFont="1" applyBorder="1" applyAlignment="1">
      <alignment vertical="center"/>
    </xf>
    <xf numFmtId="0" fontId="23" fillId="0" borderId="4" xfId="0" applyFont="1" applyBorder="1"/>
    <xf numFmtId="192" fontId="6" fillId="0" borderId="17" xfId="0" applyNumberFormat="1" applyFont="1" applyBorder="1" applyAlignment="1">
      <alignment vertical="center"/>
    </xf>
    <xf numFmtId="192" fontId="6" fillId="0" borderId="6" xfId="0" applyNumberFormat="1" applyFont="1" applyFill="1" applyBorder="1" applyAlignment="1">
      <alignment vertical="center"/>
    </xf>
    <xf numFmtId="168" fontId="13" fillId="0" borderId="20" xfId="17" applyNumberFormat="1" applyFont="1" applyBorder="1" applyAlignment="1"/>
    <xf numFmtId="168" fontId="13" fillId="0" borderId="17" xfId="17" applyNumberFormat="1" applyFont="1" applyBorder="1" applyAlignment="1"/>
    <xf numFmtId="168" fontId="13" fillId="0" borderId="6" xfId="17" applyNumberFormat="1" applyFont="1" applyBorder="1" applyAlignment="1"/>
    <xf numFmtId="168" fontId="6" fillId="0" borderId="38" xfId="17" applyNumberFormat="1" applyBorder="1" applyAlignment="1">
      <alignment vertical="center"/>
    </xf>
    <xf numFmtId="168" fontId="6" fillId="0" borderId="6" xfId="17" applyNumberFormat="1" applyBorder="1" applyAlignment="1">
      <alignment vertical="center"/>
    </xf>
    <xf numFmtId="168" fontId="6" fillId="0" borderId="38" xfId="17" applyNumberFormat="1" applyFill="1" applyBorder="1" applyAlignment="1">
      <alignment vertical="center"/>
    </xf>
    <xf numFmtId="168" fontId="6" fillId="0" borderId="17" xfId="17" applyNumberFormat="1" applyBorder="1" applyAlignment="1">
      <alignment vertical="center"/>
    </xf>
    <xf numFmtId="168" fontId="6" fillId="0" borderId="17" xfId="17" applyNumberFormat="1" applyFill="1" applyBorder="1" applyAlignment="1">
      <alignment vertical="center"/>
    </xf>
    <xf numFmtId="168" fontId="6" fillId="0" borderId="6" xfId="17" applyNumberFormat="1" applyFill="1" applyBorder="1" applyAlignment="1">
      <alignment vertical="center"/>
    </xf>
    <xf numFmtId="168" fontId="6" fillId="0" borderId="38" xfId="17" applyNumberFormat="1" applyBorder="1" applyAlignment="1"/>
    <xf numFmtId="168" fontId="6" fillId="0" borderId="17" xfId="17" applyNumberFormat="1" applyBorder="1" applyAlignment="1"/>
    <xf numFmtId="168" fontId="6" fillId="0" borderId="6" xfId="17" applyNumberFormat="1" applyBorder="1" applyAlignment="1"/>
    <xf numFmtId="166" fontId="1" fillId="0" borderId="23" xfId="0" applyNumberFormat="1" applyFont="1" applyBorder="1" applyAlignment="1">
      <alignment horizontal="right" vertical="center"/>
    </xf>
    <xf numFmtId="169" fontId="0" fillId="0" borderId="78" xfId="0" applyNumberFormat="1" applyFill="1" applyBorder="1" applyAlignment="1">
      <alignment horizontal="right"/>
    </xf>
    <xf numFmtId="169" fontId="0" fillId="0" borderId="79" xfId="0" applyNumberFormat="1" applyFill="1" applyBorder="1" applyAlignment="1">
      <alignment horizontal="right"/>
    </xf>
    <xf numFmtId="169" fontId="0" fillId="0" borderId="81" xfId="0" applyNumberFormat="1" applyFill="1" applyBorder="1" applyAlignment="1">
      <alignment horizontal="right"/>
    </xf>
    <xf numFmtId="169" fontId="0" fillId="0" borderId="82" xfId="0" applyNumberFormat="1" applyFill="1" applyBorder="1" applyAlignment="1">
      <alignment horizontal="right"/>
    </xf>
    <xf numFmtId="169" fontId="0" fillId="0" borderId="81" xfId="0" quotePrefix="1" applyNumberFormat="1" applyFill="1" applyBorder="1" applyAlignment="1">
      <alignment horizontal="right"/>
    </xf>
    <xf numFmtId="169" fontId="13" fillId="0" borderId="81" xfId="0" applyNumberFormat="1" applyFont="1" applyFill="1" applyBorder="1" applyAlignment="1">
      <alignment horizontal="right"/>
    </xf>
    <xf numFmtId="169" fontId="13" fillId="0" borderId="82" xfId="0" applyNumberFormat="1" applyFont="1" applyFill="1" applyBorder="1" applyAlignment="1">
      <alignment horizontal="right"/>
    </xf>
    <xf numFmtId="169" fontId="13" fillId="0" borderId="84" xfId="0" applyNumberFormat="1" applyFont="1" applyFill="1" applyBorder="1" applyAlignment="1">
      <alignment horizontal="right"/>
    </xf>
    <xf numFmtId="169" fontId="0" fillId="0" borderId="78" xfId="0" quotePrefix="1" applyNumberFormat="1" applyFill="1" applyBorder="1" applyAlignment="1">
      <alignment horizontal="right"/>
    </xf>
    <xf numFmtId="169" fontId="0" fillId="0" borderId="90" xfId="0" quotePrefix="1" applyNumberFormat="1" applyFill="1" applyBorder="1" applyAlignment="1">
      <alignment horizontal="right"/>
    </xf>
    <xf numFmtId="169" fontId="0" fillId="0" borderId="93" xfId="0" applyNumberFormat="1" applyFill="1" applyBorder="1" applyAlignment="1">
      <alignment horizontal="right"/>
    </xf>
    <xf numFmtId="169" fontId="0" fillId="0" borderId="94" xfId="0" applyNumberFormat="1" applyFill="1" applyBorder="1" applyAlignment="1">
      <alignment horizontal="right"/>
    </xf>
    <xf numFmtId="0" fontId="0" fillId="0" borderId="7" xfId="0" applyFill="1" applyBorder="1" applyAlignment="1">
      <alignment horizontal="left" vertical="center"/>
    </xf>
    <xf numFmtId="169" fontId="0" fillId="0" borderId="85" xfId="0" applyNumberFormat="1" applyFill="1" applyBorder="1" applyAlignment="1">
      <alignment horizontal="right"/>
    </xf>
    <xf numFmtId="169" fontId="0" fillId="0" borderId="91" xfId="0" applyNumberFormat="1" applyFill="1" applyBorder="1" applyAlignment="1">
      <alignment horizontal="right"/>
    </xf>
    <xf numFmtId="166" fontId="60" fillId="0" borderId="21" xfId="0" applyNumberFormat="1" applyFont="1" applyBorder="1" applyAlignment="1">
      <alignment horizontal="right" vertical="center"/>
    </xf>
    <xf numFmtId="166" fontId="1" fillId="0" borderId="0" xfId="0" applyNumberFormat="1" applyFont="1" applyBorder="1" applyAlignment="1">
      <alignment vertical="center"/>
    </xf>
    <xf numFmtId="9" fontId="6" fillId="0" borderId="8" xfId="17" applyFont="1" applyBorder="1" applyAlignment="1">
      <alignment vertical="center"/>
    </xf>
    <xf numFmtId="168" fontId="6" fillId="0" borderId="36" xfId="18" applyNumberFormat="1" applyFont="1" applyFill="1" applyBorder="1" applyAlignment="1">
      <alignment horizontal="center" vertical="center"/>
    </xf>
    <xf numFmtId="9" fontId="6" fillId="0" borderId="21" xfId="18" applyNumberFormat="1" applyFont="1" applyFill="1" applyBorder="1" applyAlignment="1">
      <alignment horizontal="center" vertical="center"/>
    </xf>
    <xf numFmtId="9" fontId="6" fillId="0" borderId="17" xfId="18" applyNumberFormat="1" applyFont="1" applyFill="1" applyBorder="1" applyAlignment="1">
      <alignment horizontal="center" vertical="center"/>
    </xf>
    <xf numFmtId="169" fontId="6" fillId="0" borderId="81" xfId="0" applyNumberFormat="1" applyFont="1" applyFill="1" applyBorder="1" applyAlignment="1">
      <alignment horizontal="right"/>
    </xf>
    <xf numFmtId="169" fontId="6" fillId="0" borderId="82" xfId="0" applyNumberFormat="1" applyFont="1" applyFill="1" applyBorder="1" applyAlignment="1">
      <alignment horizontal="right"/>
    </xf>
    <xf numFmtId="0" fontId="63" fillId="0" borderId="0" xfId="0" applyFont="1" applyAlignment="1">
      <alignment vertical="center" wrapText="1"/>
    </xf>
    <xf numFmtId="168" fontId="6" fillId="0" borderId="23" xfId="18" applyNumberFormat="1" applyFont="1" applyFill="1" applyBorder="1" applyAlignment="1">
      <alignment horizontal="center" vertical="center"/>
    </xf>
    <xf numFmtId="0" fontId="6" fillId="0" borderId="0" xfId="0" applyFont="1" applyAlignment="1"/>
    <xf numFmtId="169" fontId="0" fillId="0" borderId="11" xfId="0" applyNumberFormat="1" applyFill="1" applyBorder="1" applyAlignment="1">
      <alignment vertical="center"/>
    </xf>
    <xf numFmtId="169" fontId="6" fillId="0" borderId="11" xfId="0" applyNumberFormat="1" applyFont="1" applyFill="1" applyBorder="1" applyAlignment="1"/>
    <xf numFmtId="169" fontId="0" fillId="0" borderId="22" xfId="0" applyNumberFormat="1" applyFill="1" applyBorder="1" applyAlignment="1"/>
    <xf numFmtId="165" fontId="12" fillId="0" borderId="25" xfId="0" applyNumberFormat="1" applyFont="1" applyFill="1" applyBorder="1" applyAlignment="1">
      <alignment vertical="center"/>
    </xf>
    <xf numFmtId="165" fontId="0" fillId="0" borderId="17" xfId="0" applyNumberFormat="1" applyFill="1" applyBorder="1" applyAlignment="1">
      <alignment vertical="center"/>
    </xf>
    <xf numFmtId="169" fontId="0" fillId="0" borderId="11" xfId="0" applyNumberFormat="1" applyFill="1" applyBorder="1" applyAlignment="1"/>
    <xf numFmtId="166" fontId="12" fillId="0" borderId="47" xfId="0" applyNumberFormat="1" applyFont="1" applyFill="1" applyBorder="1" applyAlignment="1">
      <alignment horizontal="right" vertical="center"/>
    </xf>
    <xf numFmtId="166" fontId="0" fillId="0" borderId="29" xfId="0" applyNumberFormat="1" applyFill="1" applyBorder="1" applyAlignment="1">
      <alignment horizontal="right" vertical="center"/>
    </xf>
    <xf numFmtId="166" fontId="0" fillId="0" borderId="47" xfId="0" applyNumberFormat="1" applyFill="1" applyBorder="1" applyAlignment="1">
      <alignment horizontal="right" vertical="center"/>
    </xf>
    <xf numFmtId="166" fontId="13" fillId="0" borderId="25" xfId="0" applyNumberFormat="1" applyFont="1" applyFill="1" applyBorder="1" applyAlignment="1">
      <alignment horizontal="right" vertical="center"/>
    </xf>
    <xf numFmtId="166" fontId="13" fillId="0" borderId="47" xfId="0" applyNumberFormat="1" applyFont="1" applyFill="1" applyBorder="1" applyAlignment="1">
      <alignment horizontal="right" vertical="center"/>
    </xf>
    <xf numFmtId="166" fontId="12" fillId="0" borderId="25" xfId="0" applyNumberFormat="1" applyFont="1" applyFill="1" applyBorder="1" applyAlignment="1">
      <alignment horizontal="right" vertical="center"/>
    </xf>
    <xf numFmtId="169" fontId="6" fillId="0" borderId="85" xfId="0" applyNumberFormat="1" applyFont="1" applyFill="1" applyBorder="1" applyAlignment="1">
      <alignment horizontal="right"/>
    </xf>
    <xf numFmtId="169" fontId="6" fillId="0" borderId="78" xfId="0" quotePrefix="1" applyNumberFormat="1" applyFont="1" applyFill="1" applyBorder="1" applyAlignment="1">
      <alignment horizontal="right"/>
    </xf>
    <xf numFmtId="169" fontId="6" fillId="0" borderId="26" xfId="0" applyNumberFormat="1" applyFont="1" applyFill="1" applyBorder="1" applyAlignment="1">
      <alignment horizontal="right" vertical="center"/>
    </xf>
    <xf numFmtId="169" fontId="1" fillId="0" borderId="39" xfId="0" applyNumberFormat="1" applyFont="1" applyFill="1" applyBorder="1" applyAlignment="1">
      <alignment horizontal="right" vertical="center"/>
    </xf>
    <xf numFmtId="169" fontId="0" fillId="0" borderId="6" xfId="0" applyNumberFormat="1" applyFill="1" applyBorder="1" applyAlignment="1">
      <alignment horizontal="right"/>
    </xf>
    <xf numFmtId="169" fontId="0" fillId="0" borderId="38" xfId="0" applyNumberFormat="1" applyFill="1" applyBorder="1" applyAlignment="1">
      <alignment horizontal="right"/>
    </xf>
    <xf numFmtId="169" fontId="0" fillId="0" borderId="39" xfId="0" applyNumberFormat="1" applyFill="1" applyBorder="1" applyAlignment="1">
      <alignment horizontal="right"/>
    </xf>
    <xf numFmtId="169" fontId="0" fillId="0" borderId="28" xfId="0" applyNumberFormat="1" applyFill="1" applyBorder="1" applyAlignment="1">
      <alignment horizontal="right"/>
    </xf>
    <xf numFmtId="169" fontId="0" fillId="0" borderId="35" xfId="0" applyNumberFormat="1" applyFill="1" applyBorder="1" applyAlignment="1">
      <alignment horizontal="right"/>
    </xf>
    <xf numFmtId="3" fontId="6" fillId="0" borderId="0" xfId="0" applyNumberFormat="1" applyFont="1" applyFill="1" applyBorder="1" applyAlignment="1">
      <alignment horizontal="right"/>
    </xf>
    <xf numFmtId="169" fontId="0" fillId="0" borderId="12" xfId="0" applyNumberFormat="1" applyFill="1" applyBorder="1" applyAlignment="1">
      <alignment horizontal="right"/>
    </xf>
    <xf numFmtId="166" fontId="0" fillId="0" borderId="10" xfId="0" applyNumberFormat="1" applyFill="1" applyBorder="1" applyAlignment="1">
      <alignment horizontal="right"/>
    </xf>
    <xf numFmtId="166" fontId="0" fillId="0" borderId="6" xfId="0" applyNumberFormat="1" applyFill="1" applyBorder="1" applyAlignment="1">
      <alignment horizontal="right"/>
    </xf>
    <xf numFmtId="166" fontId="0" fillId="0" borderId="44" xfId="0" applyNumberFormat="1" applyFill="1" applyBorder="1" applyAlignment="1">
      <alignment horizontal="right" vertical="center"/>
    </xf>
    <xf numFmtId="166" fontId="6" fillId="0" borderId="17" xfId="0" applyNumberFormat="1" applyFont="1" applyFill="1" applyBorder="1" applyAlignment="1"/>
    <xf numFmtId="166" fontId="6" fillId="0" borderId="17" xfId="0" applyNumberFormat="1" applyFont="1" applyFill="1" applyBorder="1"/>
    <xf numFmtId="186" fontId="0" fillId="0" borderId="0" xfId="0" applyNumberFormat="1" applyAlignment="1">
      <alignment vertical="center"/>
    </xf>
    <xf numFmtId="3" fontId="0" fillId="0" borderId="10" xfId="0" applyNumberFormat="1" applyFill="1" applyBorder="1"/>
    <xf numFmtId="3" fontId="0" fillId="0" borderId="13" xfId="0" applyNumberFormat="1" applyFill="1" applyBorder="1" applyAlignment="1">
      <alignment vertical="center"/>
    </xf>
    <xf numFmtId="0" fontId="0" fillId="0" borderId="10" xfId="0" applyFill="1" applyBorder="1" applyAlignment="1"/>
    <xf numFmtId="0" fontId="1" fillId="0" borderId="6" xfId="0" applyFont="1" applyFill="1" applyBorder="1" applyAlignment="1">
      <alignment horizontal="center"/>
    </xf>
    <xf numFmtId="0" fontId="0" fillId="0" borderId="13" xfId="0" applyFill="1" applyBorder="1" applyAlignment="1"/>
    <xf numFmtId="0" fontId="0" fillId="0" borderId="11" xfId="0" applyFill="1" applyBorder="1" applyAlignment="1"/>
    <xf numFmtId="0" fontId="1" fillId="0" borderId="22" xfId="0" applyFont="1" applyFill="1" applyBorder="1" applyAlignment="1">
      <alignment horizontal="center"/>
    </xf>
    <xf numFmtId="0" fontId="0" fillId="0" borderId="47" xfId="0" applyFill="1" applyBorder="1" applyAlignment="1"/>
    <xf numFmtId="166" fontId="0" fillId="0" borderId="20" xfId="0" applyNumberFormat="1" applyFill="1" applyBorder="1" applyAlignment="1">
      <alignment vertical="center"/>
    </xf>
    <xf numFmtId="166" fontId="0" fillId="0" borderId="17" xfId="0" applyNumberFormat="1" applyFill="1" applyBorder="1" applyAlignment="1">
      <alignment vertical="center"/>
    </xf>
    <xf numFmtId="166" fontId="0" fillId="0" borderId="47" xfId="0" applyNumberFormat="1" applyFill="1" applyBorder="1" applyAlignment="1">
      <alignment vertical="center"/>
    </xf>
    <xf numFmtId="165" fontId="11" fillId="0" borderId="0" xfId="0" applyNumberFormat="1" applyFont="1" applyFill="1" applyAlignment="1"/>
    <xf numFmtId="3" fontId="11" fillId="0" borderId="0" xfId="0" applyNumberFormat="1" applyFont="1" applyFill="1" applyAlignment="1"/>
    <xf numFmtId="165" fontId="1" fillId="0" borderId="0" xfId="0" applyNumberFormat="1" applyFont="1" applyFill="1" applyBorder="1" applyAlignment="1">
      <alignment vertical="center"/>
    </xf>
    <xf numFmtId="3" fontId="1" fillId="0" borderId="0" xfId="0" applyNumberFormat="1" applyFont="1" applyFill="1" applyBorder="1" applyAlignment="1">
      <alignment vertical="center"/>
    </xf>
    <xf numFmtId="0" fontId="0" fillId="0" borderId="5" xfId="0" applyFill="1" applyBorder="1" applyAlignment="1">
      <alignment horizontal="right"/>
    </xf>
    <xf numFmtId="169" fontId="0" fillId="0" borderId="0" xfId="0" applyNumberFormat="1" applyFill="1" applyAlignment="1">
      <alignment horizontal="center"/>
    </xf>
    <xf numFmtId="169" fontId="0" fillId="0" borderId="0" xfId="0" applyNumberFormat="1" applyFill="1" applyAlignment="1"/>
    <xf numFmtId="169" fontId="16" fillId="0" borderId="0" xfId="0" applyNumberFormat="1" applyFont="1" applyFill="1" applyAlignment="1">
      <alignment horizontal="center"/>
    </xf>
    <xf numFmtId="169" fontId="0" fillId="0" borderId="0" xfId="0" applyNumberFormat="1" applyFill="1" applyAlignment="1">
      <alignment horizontal="right"/>
    </xf>
    <xf numFmtId="169" fontId="0" fillId="0" borderId="0" xfId="0" applyNumberFormat="1" applyFill="1" applyBorder="1" applyAlignment="1">
      <alignment horizontal="centerContinuous"/>
    </xf>
    <xf numFmtId="169" fontId="6" fillId="0" borderId="22" xfId="0" applyNumberFormat="1" applyFont="1" applyBorder="1" applyAlignment="1">
      <alignment horizontal="center" vertical="center"/>
    </xf>
    <xf numFmtId="169" fontId="6" fillId="0" borderId="21" xfId="0" applyNumberFormat="1" applyFont="1" applyBorder="1" applyAlignment="1">
      <alignment horizontal="center"/>
    </xf>
    <xf numFmtId="169" fontId="6" fillId="0" borderId="38" xfId="0" applyNumberFormat="1" applyFont="1" applyBorder="1" applyAlignment="1">
      <alignment horizontal="center"/>
    </xf>
    <xf numFmtId="169" fontId="6" fillId="0" borderId="38" xfId="0" applyNumberFormat="1" applyFont="1" applyFill="1" applyBorder="1" applyAlignment="1">
      <alignment horizontal="center"/>
    </xf>
    <xf numFmtId="169" fontId="0" fillId="0" borderId="21" xfId="0" applyNumberFormat="1" applyBorder="1" applyAlignment="1">
      <alignment horizontal="center"/>
    </xf>
    <xf numFmtId="169" fontId="0" fillId="0" borderId="17" xfId="0" applyNumberFormat="1" applyBorder="1" applyAlignment="1">
      <alignment horizontal="center"/>
    </xf>
    <xf numFmtId="169" fontId="0" fillId="0" borderId="35" xfId="0" applyNumberFormat="1" applyFill="1" applyBorder="1" applyAlignment="1">
      <alignment horizontal="center"/>
    </xf>
    <xf numFmtId="168" fontId="6" fillId="0" borderId="20" xfId="17" applyNumberFormat="1" applyFont="1" applyBorder="1" applyAlignment="1">
      <alignment horizontal="right"/>
    </xf>
    <xf numFmtId="168" fontId="6" fillId="0" borderId="27" xfId="17" applyNumberFormat="1" applyFont="1" applyBorder="1" applyAlignment="1">
      <alignment horizontal="right"/>
    </xf>
    <xf numFmtId="168" fontId="6" fillId="0" borderId="0" xfId="17" applyNumberFormat="1" applyFont="1" applyBorder="1" applyAlignment="1">
      <alignment horizontal="right"/>
    </xf>
    <xf numFmtId="168" fontId="6" fillId="0" borderId="38" xfId="17" applyNumberFormat="1" applyFont="1" applyBorder="1" applyAlignment="1">
      <alignment horizontal="right"/>
    </xf>
    <xf numFmtId="168" fontId="6" fillId="0" borderId="17" xfId="17" applyNumberFormat="1" applyFont="1" applyBorder="1" applyAlignment="1">
      <alignment horizontal="right"/>
    </xf>
    <xf numFmtId="168" fontId="6" fillId="0" borderId="17" xfId="17" applyNumberFormat="1" applyFont="1" applyBorder="1" applyAlignment="1"/>
    <xf numFmtId="168" fontId="6" fillId="0" borderId="38" xfId="17" applyNumberFormat="1" applyFont="1" applyBorder="1" applyAlignment="1"/>
    <xf numFmtId="168" fontId="6" fillId="0" borderId="0" xfId="17" applyNumberFormat="1" applyFont="1" applyBorder="1" applyAlignment="1"/>
    <xf numFmtId="168" fontId="6" fillId="0" borderId="20" xfId="17" applyNumberFormat="1" applyFont="1" applyBorder="1" applyAlignment="1"/>
    <xf numFmtId="168" fontId="6" fillId="0" borderId="20" xfId="17" applyNumberFormat="1" applyFont="1" applyBorder="1"/>
    <xf numFmtId="168" fontId="6" fillId="0" borderId="27" xfId="17" applyNumberFormat="1" applyFont="1" applyBorder="1"/>
    <xf numFmtId="168" fontId="0" fillId="0" borderId="35" xfId="0" applyNumberFormat="1" applyBorder="1"/>
    <xf numFmtId="168" fontId="0" fillId="0" borderId="22" xfId="0" applyNumberFormat="1" applyBorder="1"/>
    <xf numFmtId="168" fontId="0" fillId="0" borderId="17" xfId="0" applyNumberFormat="1" applyBorder="1"/>
    <xf numFmtId="168" fontId="6" fillId="0" borderId="35" xfId="17" applyNumberFormat="1" applyBorder="1" applyAlignment="1">
      <alignment vertical="center"/>
    </xf>
    <xf numFmtId="168" fontId="6" fillId="0" borderId="36" xfId="17" applyNumberFormat="1" applyBorder="1" applyAlignment="1">
      <alignment vertical="center"/>
    </xf>
    <xf numFmtId="168" fontId="6" fillId="0" borderId="12" xfId="17" applyNumberFormat="1" applyBorder="1" applyAlignment="1">
      <alignment vertical="center"/>
    </xf>
    <xf numFmtId="168" fontId="6" fillId="0" borderId="17" xfId="17" applyNumberFormat="1" applyBorder="1"/>
    <xf numFmtId="168" fontId="6" fillId="0" borderId="6" xfId="17" applyNumberFormat="1" applyBorder="1"/>
    <xf numFmtId="164" fontId="0" fillId="0" borderId="0" xfId="20" applyFont="1" applyAlignment="1"/>
    <xf numFmtId="168" fontId="6" fillId="0" borderId="17" xfId="0" applyNumberFormat="1" applyFont="1" applyBorder="1" applyAlignment="1">
      <alignment vertical="center"/>
    </xf>
    <xf numFmtId="168" fontId="6" fillId="0" borderId="17" xfId="0" quotePrefix="1" applyNumberFormat="1" applyFont="1" applyBorder="1" applyAlignment="1">
      <alignment horizontal="center" vertical="center"/>
    </xf>
    <xf numFmtId="168" fontId="6" fillId="0" borderId="17" xfId="0" applyNumberFormat="1" applyFont="1" applyBorder="1" applyAlignment="1">
      <alignment horizontal="center" vertical="center"/>
    </xf>
    <xf numFmtId="168" fontId="6" fillId="0" borderId="35" xfId="0" applyNumberFormat="1" applyFont="1" applyFill="1" applyBorder="1" applyAlignment="1">
      <alignment vertical="center"/>
    </xf>
    <xf numFmtId="168" fontId="0" fillId="0" borderId="20" xfId="0" applyNumberFormat="1" applyBorder="1" applyAlignment="1"/>
    <xf numFmtId="168" fontId="0" fillId="0" borderId="17" xfId="0" applyNumberFormat="1" applyBorder="1" applyAlignment="1"/>
    <xf numFmtId="168" fontId="0" fillId="0" borderId="36" xfId="0" applyNumberFormat="1" applyBorder="1" applyAlignment="1"/>
    <xf numFmtId="168" fontId="0" fillId="0" borderId="10" xfId="0" applyNumberFormat="1" applyBorder="1" applyAlignment="1"/>
    <xf numFmtId="168" fontId="0" fillId="0" borderId="6" xfId="0" applyNumberFormat="1" applyBorder="1" applyAlignment="1"/>
    <xf numFmtId="168" fontId="0" fillId="0" borderId="13" xfId="0" applyNumberFormat="1" applyBorder="1" applyAlignment="1"/>
    <xf numFmtId="168" fontId="13" fillId="0" borderId="36" xfId="17" applyNumberFormat="1" applyFont="1" applyBorder="1" applyAlignment="1"/>
    <xf numFmtId="10" fontId="6" fillId="0" borderId="17" xfId="17" applyNumberFormat="1" applyBorder="1" applyAlignment="1">
      <alignment vertical="center"/>
    </xf>
    <xf numFmtId="168" fontId="6" fillId="0" borderId="27" xfId="17" applyNumberFormat="1" applyBorder="1" applyAlignment="1"/>
    <xf numFmtId="168" fontId="6" fillId="0" borderId="20" xfId="17" applyNumberFormat="1" applyBorder="1" applyAlignment="1"/>
    <xf numFmtId="168" fontId="6" fillId="0" borderId="10" xfId="17" applyNumberFormat="1" applyBorder="1" applyAlignment="1"/>
    <xf numFmtId="10" fontId="6" fillId="0" borderId="36" xfId="17" applyNumberFormat="1" applyBorder="1" applyAlignment="1">
      <alignment vertical="center"/>
    </xf>
    <xf numFmtId="168" fontId="6" fillId="0" borderId="55" xfId="17" applyNumberFormat="1" applyBorder="1" applyAlignment="1">
      <alignment vertical="center"/>
    </xf>
    <xf numFmtId="168" fontId="6" fillId="0" borderId="46" xfId="17" applyNumberFormat="1" applyBorder="1" applyAlignment="1">
      <alignment vertical="center"/>
    </xf>
    <xf numFmtId="168" fontId="6" fillId="0" borderId="56" xfId="17" applyNumberFormat="1" applyFill="1" applyBorder="1" applyAlignment="1">
      <alignment vertical="center"/>
    </xf>
    <xf numFmtId="168" fontId="6" fillId="0" borderId="57" xfId="17" applyNumberFormat="1" applyFill="1" applyBorder="1" applyAlignment="1">
      <alignment vertical="center"/>
    </xf>
    <xf numFmtId="168" fontId="6" fillId="0" borderId="13" xfId="17" applyNumberFormat="1" applyFill="1" applyBorder="1" applyAlignment="1">
      <alignment vertical="center"/>
    </xf>
    <xf numFmtId="168" fontId="13" fillId="0" borderId="26" xfId="17" applyNumberFormat="1" applyFont="1" applyBorder="1" applyAlignment="1">
      <alignment vertical="center"/>
    </xf>
    <xf numFmtId="168" fontId="13" fillId="0" borderId="36" xfId="17" applyNumberFormat="1" applyFont="1" applyBorder="1" applyAlignment="1">
      <alignment vertical="center"/>
    </xf>
    <xf numFmtId="168" fontId="12" fillId="0" borderId="26" xfId="17" applyNumberFormat="1" applyFont="1" applyBorder="1" applyAlignment="1">
      <alignment vertical="center"/>
    </xf>
    <xf numFmtId="168" fontId="13" fillId="0" borderId="24" xfId="17" applyNumberFormat="1" applyFont="1" applyFill="1" applyBorder="1" applyAlignment="1">
      <alignment vertical="center"/>
    </xf>
    <xf numFmtId="168" fontId="13" fillId="0" borderId="13" xfId="17" applyNumberFormat="1" applyFont="1" applyFill="1" applyBorder="1" applyAlignment="1">
      <alignment vertical="center"/>
    </xf>
    <xf numFmtId="168" fontId="12" fillId="0" borderId="24" xfId="17" applyNumberFormat="1" applyFont="1" applyFill="1" applyBorder="1" applyAlignment="1">
      <alignment vertical="center"/>
    </xf>
    <xf numFmtId="168" fontId="6" fillId="0" borderId="27" xfId="17" applyNumberFormat="1" applyFont="1" applyBorder="1" applyAlignment="1"/>
    <xf numFmtId="168" fontId="6" fillId="0" borderId="13" xfId="17" applyNumberFormat="1" applyFont="1" applyBorder="1" applyAlignment="1">
      <alignment horizontal="right"/>
    </xf>
    <xf numFmtId="168" fontId="21" fillId="0" borderId="38" xfId="17" applyNumberFormat="1" applyFont="1" applyBorder="1" applyAlignment="1">
      <alignment horizontal="right"/>
    </xf>
    <xf numFmtId="168" fontId="0" fillId="0" borderId="35" xfId="0" quotePrefix="1" applyNumberFormat="1" applyBorder="1" applyAlignment="1">
      <alignment horizontal="right"/>
    </xf>
    <xf numFmtId="168" fontId="6" fillId="0" borderId="35" xfId="0" quotePrefix="1" applyNumberFormat="1" applyFont="1" applyBorder="1" applyAlignment="1">
      <alignment horizontal="right"/>
    </xf>
    <xf numFmtId="10" fontId="6" fillId="0" borderId="35" xfId="17" applyNumberFormat="1" applyBorder="1" applyAlignment="1">
      <alignment vertical="center"/>
    </xf>
    <xf numFmtId="10" fontId="6" fillId="0" borderId="12" xfId="17" applyNumberFormat="1" applyBorder="1" applyAlignment="1">
      <alignment vertical="center"/>
    </xf>
    <xf numFmtId="168" fontId="0" fillId="0" borderId="20" xfId="0" applyNumberFormat="1" applyBorder="1"/>
    <xf numFmtId="168" fontId="0" fillId="0" borderId="36" xfId="0" applyNumberFormat="1" applyBorder="1"/>
    <xf numFmtId="168" fontId="0" fillId="0" borderId="6" xfId="0" applyNumberFormat="1" applyBorder="1"/>
    <xf numFmtId="168" fontId="6" fillId="0" borderId="20" xfId="17" applyNumberFormat="1" applyBorder="1"/>
    <xf numFmtId="168" fontId="6" fillId="0" borderId="10" xfId="17" applyNumberFormat="1" applyBorder="1"/>
    <xf numFmtId="168" fontId="6" fillId="0" borderId="22" xfId="17" applyNumberFormat="1" applyBorder="1"/>
    <xf numFmtId="4" fontId="0" fillId="0" borderId="0" xfId="0" applyNumberFormat="1" applyAlignment="1"/>
    <xf numFmtId="188" fontId="0" fillId="0" borderId="0" xfId="0" applyNumberFormat="1" applyAlignment="1"/>
    <xf numFmtId="182" fontId="6" fillId="0" borderId="0" xfId="0" applyNumberFormat="1" applyFont="1" applyAlignment="1"/>
    <xf numFmtId="166" fontId="1" fillId="0" borderId="0" xfId="0" applyNumberFormat="1" applyFont="1" applyFill="1" applyBorder="1" applyAlignment="1">
      <alignment vertical="center"/>
    </xf>
    <xf numFmtId="165" fontId="0" fillId="0" borderId="0" xfId="0" applyNumberFormat="1" applyBorder="1"/>
    <xf numFmtId="3" fontId="16" fillId="0" borderId="0" xfId="0" applyNumberFormat="1" applyFont="1" applyBorder="1" applyAlignment="1">
      <alignment horizontal="center"/>
    </xf>
    <xf numFmtId="0" fontId="0" fillId="0" borderId="0" xfId="0" applyBorder="1" applyAlignment="1">
      <alignment horizontal="right"/>
    </xf>
    <xf numFmtId="3" fontId="16" fillId="0" borderId="0" xfId="0" applyNumberFormat="1" applyFont="1" applyFill="1" applyBorder="1" applyAlignment="1">
      <alignment horizontal="center"/>
    </xf>
    <xf numFmtId="165" fontId="11" fillId="0" borderId="0" xfId="0" applyNumberFormat="1" applyFont="1" applyBorder="1" applyAlignment="1"/>
    <xf numFmtId="3" fontId="11" fillId="0" borderId="0" xfId="0" applyNumberFormat="1" applyFont="1" applyBorder="1" applyAlignment="1">
      <alignment horizontal="right"/>
    </xf>
    <xf numFmtId="3" fontId="0" fillId="0" borderId="0" xfId="0" applyNumberFormat="1" applyBorder="1" applyAlignment="1">
      <alignment horizontal="right"/>
    </xf>
    <xf numFmtId="3" fontId="11" fillId="0" borderId="0" xfId="0" applyNumberFormat="1" applyFont="1" applyBorder="1"/>
    <xf numFmtId="3" fontId="11" fillId="0" borderId="0" xfId="0" applyNumberFormat="1" applyFont="1" applyFill="1" applyBorder="1" applyAlignment="1"/>
    <xf numFmtId="175" fontId="11" fillId="0" borderId="0" xfId="20" applyNumberFormat="1" applyFont="1" applyBorder="1"/>
    <xf numFmtId="175" fontId="6" fillId="0" borderId="0" xfId="20" applyNumberFormat="1" applyFont="1" applyBorder="1" applyAlignment="1"/>
    <xf numFmtId="175" fontId="6" fillId="0" borderId="0" xfId="20" applyNumberFormat="1" applyFont="1" applyBorder="1"/>
    <xf numFmtId="175" fontId="6" fillId="0" borderId="0" xfId="20" applyNumberFormat="1" applyFont="1" applyFill="1" applyBorder="1" applyAlignment="1"/>
    <xf numFmtId="1" fontId="78" fillId="0" borderId="0" xfId="0" applyNumberFormat="1" applyFont="1" applyBorder="1" applyAlignment="1"/>
    <xf numFmtId="192" fontId="6" fillId="0" borderId="20" xfId="0" applyNumberFormat="1" applyFont="1" applyBorder="1" applyAlignment="1">
      <alignment vertical="center"/>
    </xf>
    <xf numFmtId="192" fontId="6" fillId="0" borderId="10" xfId="0" applyNumberFormat="1" applyFont="1" applyFill="1" applyBorder="1" applyAlignment="1">
      <alignment vertical="center"/>
    </xf>
    <xf numFmtId="168" fontId="6" fillId="0" borderId="19" xfId="17" applyNumberFormat="1" applyFont="1" applyFill="1" applyBorder="1" applyAlignment="1"/>
    <xf numFmtId="168" fontId="6" fillId="0" borderId="22" xfId="17" applyNumberFormat="1" applyFont="1" applyFill="1" applyBorder="1" applyAlignment="1"/>
    <xf numFmtId="168" fontId="6" fillId="0" borderId="6" xfId="17" applyNumberFormat="1" applyFont="1" applyFill="1" applyBorder="1" applyAlignment="1"/>
    <xf numFmtId="168" fontId="6" fillId="0" borderId="21" xfId="17" applyNumberFormat="1" applyFont="1" applyFill="1" applyBorder="1" applyAlignment="1"/>
    <xf numFmtId="168" fontId="6" fillId="0" borderId="21" xfId="17" applyNumberFormat="1" applyFont="1" applyFill="1" applyBorder="1" applyAlignment="1">
      <alignment horizontal="right"/>
    </xf>
    <xf numFmtId="168" fontId="12" fillId="0" borderId="40" xfId="17" applyNumberFormat="1" applyFont="1" applyFill="1" applyBorder="1" applyAlignment="1">
      <alignment vertical="center"/>
    </xf>
    <xf numFmtId="168" fontId="12" fillId="0" borderId="26" xfId="17" applyNumberFormat="1" applyFont="1" applyFill="1" applyBorder="1" applyAlignment="1">
      <alignment vertical="center"/>
    </xf>
    <xf numFmtId="168" fontId="6" fillId="0" borderId="20" xfId="17" applyNumberFormat="1" applyFont="1" applyFill="1" applyBorder="1" applyAlignment="1">
      <alignment horizontal="right" vertical="center"/>
    </xf>
    <xf numFmtId="168" fontId="6" fillId="0" borderId="27" xfId="17" applyNumberFormat="1" applyFont="1" applyFill="1" applyBorder="1" applyAlignment="1">
      <alignment horizontal="right" vertical="center"/>
    </xf>
    <xf numFmtId="168" fontId="6" fillId="0" borderId="10" xfId="17" applyNumberFormat="1" applyFont="1" applyFill="1" applyBorder="1" applyAlignment="1">
      <alignment horizontal="right" vertical="center"/>
    </xf>
    <xf numFmtId="168" fontId="6" fillId="0" borderId="38" xfId="17" applyNumberFormat="1" applyFont="1" applyFill="1" applyBorder="1" applyAlignment="1">
      <alignment horizontal="right" vertical="center"/>
    </xf>
    <xf numFmtId="168" fontId="6" fillId="0" borderId="6" xfId="17" applyNumberFormat="1" applyFont="1" applyFill="1" applyBorder="1" applyAlignment="1">
      <alignment horizontal="right" vertical="center"/>
    </xf>
    <xf numFmtId="168" fontId="6" fillId="0" borderId="17" xfId="17" applyNumberFormat="1" applyFont="1" applyFill="1" applyBorder="1" applyAlignment="1">
      <alignment vertical="center"/>
    </xf>
    <xf numFmtId="168" fontId="6" fillId="0" borderId="38" xfId="17" applyNumberFormat="1" applyFont="1" applyFill="1" applyBorder="1" applyAlignment="1">
      <alignment vertical="center"/>
    </xf>
    <xf numFmtId="168" fontId="6" fillId="0" borderId="6" xfId="17" applyNumberFormat="1" applyFont="1" applyFill="1" applyBorder="1" applyAlignment="1">
      <alignment vertical="center"/>
    </xf>
    <xf numFmtId="168" fontId="1" fillId="0" borderId="26" xfId="17" applyNumberFormat="1" applyFont="1" applyFill="1" applyBorder="1" applyAlignment="1">
      <alignment vertical="center"/>
    </xf>
    <xf numFmtId="168" fontId="1" fillId="0" borderId="58" xfId="17" applyNumberFormat="1" applyFont="1" applyFill="1" applyBorder="1" applyAlignment="1">
      <alignment vertical="center"/>
    </xf>
    <xf numFmtId="168" fontId="1" fillId="0" borderId="24" xfId="17" applyNumberFormat="1" applyFont="1" applyFill="1" applyBorder="1" applyAlignment="1">
      <alignment vertical="center"/>
    </xf>
    <xf numFmtId="168" fontId="0" fillId="0" borderId="20" xfId="17" applyNumberFormat="1" applyFont="1" applyBorder="1"/>
    <xf numFmtId="168" fontId="0" fillId="0" borderId="27" xfId="17" applyNumberFormat="1" applyFont="1" applyBorder="1"/>
    <xf numFmtId="168" fontId="0" fillId="0" borderId="10" xfId="17" applyNumberFormat="1" applyFont="1" applyFill="1" applyBorder="1"/>
    <xf numFmtId="168" fontId="0" fillId="0" borderId="17" xfId="17" applyNumberFormat="1" applyFont="1" applyBorder="1"/>
    <xf numFmtId="168" fontId="0" fillId="0" borderId="38" xfId="17" applyNumberFormat="1" applyFont="1" applyBorder="1"/>
    <xf numFmtId="168" fontId="0" fillId="0" borderId="6" xfId="17" applyNumberFormat="1" applyFont="1" applyFill="1" applyBorder="1"/>
    <xf numFmtId="168" fontId="1" fillId="0" borderId="25" xfId="17" applyNumberFormat="1" applyFont="1" applyBorder="1" applyAlignment="1">
      <alignment vertical="center"/>
    </xf>
    <xf numFmtId="168" fontId="1" fillId="0" borderId="37" xfId="17" applyNumberFormat="1" applyFont="1" applyBorder="1" applyAlignment="1">
      <alignment vertical="center"/>
    </xf>
    <xf numFmtId="0" fontId="80" fillId="0" borderId="0" xfId="0" applyFont="1" applyAlignment="1">
      <alignment horizontal="left"/>
    </xf>
    <xf numFmtId="3" fontId="80" fillId="0" borderId="0" xfId="0" applyNumberFormat="1" applyFont="1" applyAlignment="1">
      <alignment horizontal="left"/>
    </xf>
    <xf numFmtId="0" fontId="0" fillId="0" borderId="5" xfId="0" applyFill="1" applyBorder="1" applyAlignment="1">
      <alignment horizontal="right"/>
    </xf>
    <xf numFmtId="49" fontId="1" fillId="0" borderId="6" xfId="0" applyNumberFormat="1" applyFont="1" applyFill="1" applyBorder="1" applyAlignment="1">
      <alignment horizontal="center" vertical="center"/>
    </xf>
    <xf numFmtId="0" fontId="0" fillId="0" borderId="56" xfId="0" applyFill="1" applyBorder="1" applyAlignment="1"/>
    <xf numFmtId="0" fontId="0" fillId="0" borderId="57" xfId="0" applyFill="1" applyBorder="1" applyAlignment="1"/>
    <xf numFmtId="0" fontId="0" fillId="0" borderId="56" xfId="0" applyFill="1" applyBorder="1" applyAlignment="1">
      <alignment vertical="center"/>
    </xf>
    <xf numFmtId="0" fontId="0" fillId="0" borderId="57" xfId="0" applyFill="1" applyBorder="1" applyAlignment="1">
      <alignment vertical="center"/>
    </xf>
    <xf numFmtId="0" fontId="0" fillId="7" borderId="5" xfId="0" applyFill="1" applyBorder="1" applyAlignment="1">
      <alignment horizontal="right"/>
    </xf>
    <xf numFmtId="0" fontId="6" fillId="7" borderId="5" xfId="0" applyFont="1" applyFill="1" applyBorder="1" applyAlignment="1">
      <alignment horizontal="right"/>
    </xf>
    <xf numFmtId="0" fontId="81" fillId="0" borderId="75" xfId="0" applyFont="1" applyFill="1" applyBorder="1" applyAlignment="1">
      <alignment vertical="center" wrapText="1"/>
    </xf>
    <xf numFmtId="0" fontId="6" fillId="0" borderId="0" xfId="0" applyFont="1" applyFill="1" applyBorder="1" applyAlignment="1"/>
    <xf numFmtId="0" fontId="1" fillId="0" borderId="9" xfId="0" applyFont="1" applyBorder="1" applyAlignment="1">
      <alignment horizontal="center" vertical="center"/>
    </xf>
    <xf numFmtId="0" fontId="1" fillId="0" borderId="38" xfId="0" applyFont="1" applyBorder="1" applyAlignment="1">
      <alignment horizontal="center" vertical="center"/>
    </xf>
    <xf numFmtId="0" fontId="1" fillId="0" borderId="17" xfId="0" applyFont="1" applyBorder="1" applyAlignment="1">
      <alignment horizontal="center" vertical="center"/>
    </xf>
    <xf numFmtId="9" fontId="6" fillId="0" borderId="17" xfId="17" applyFont="1" applyBorder="1" applyAlignment="1">
      <alignment horizontal="right"/>
    </xf>
    <xf numFmtId="9" fontId="6" fillId="0" borderId="38" xfId="17" applyFont="1" applyBorder="1" applyAlignment="1">
      <alignment horizontal="right"/>
    </xf>
    <xf numFmtId="166" fontId="1" fillId="0" borderId="26" xfId="0" applyNumberFormat="1" applyFont="1" applyBorder="1" applyAlignment="1">
      <alignment horizontal="right" vertical="center"/>
    </xf>
    <xf numFmtId="9" fontId="1" fillId="0" borderId="26" xfId="17" applyFont="1" applyBorder="1" applyAlignment="1">
      <alignment horizontal="right" vertical="center"/>
    </xf>
    <xf numFmtId="9" fontId="1" fillId="0" borderId="58" xfId="17" applyFont="1" applyBorder="1" applyAlignment="1">
      <alignment horizontal="right" vertical="center"/>
    </xf>
    <xf numFmtId="9" fontId="6" fillId="0" borderId="20" xfId="17" applyFont="1" applyBorder="1" applyAlignment="1">
      <alignment horizontal="right"/>
    </xf>
    <xf numFmtId="0" fontId="0" fillId="0" borderId="11" xfId="0" applyBorder="1" applyAlignment="1"/>
    <xf numFmtId="0" fontId="1" fillId="0" borderId="22" xfId="0" applyFont="1" applyBorder="1" applyAlignment="1">
      <alignment horizontal="center"/>
    </xf>
    <xf numFmtId="0" fontId="1" fillId="0" borderId="6" xfId="0" applyFont="1" applyBorder="1" applyAlignment="1">
      <alignment horizontal="center"/>
    </xf>
    <xf numFmtId="0" fontId="0" fillId="0" borderId="47" xfId="0" applyBorder="1" applyAlignment="1"/>
    <xf numFmtId="167" fontId="0" fillId="0" borderId="27" xfId="0" applyNumberFormat="1" applyBorder="1" applyAlignment="1">
      <alignment horizontal="center" vertical="center"/>
    </xf>
    <xf numFmtId="166" fontId="0" fillId="0" borderId="19" xfId="0" applyNumberFormat="1" applyFill="1" applyBorder="1" applyAlignment="1">
      <alignment vertical="center"/>
    </xf>
    <xf numFmtId="9" fontId="6" fillId="0" borderId="20" xfId="17" applyBorder="1" applyAlignment="1">
      <alignment vertical="center"/>
    </xf>
    <xf numFmtId="166" fontId="0" fillId="0" borderId="11" xfId="0" applyNumberFormat="1" applyBorder="1" applyAlignment="1">
      <alignment vertical="center"/>
    </xf>
    <xf numFmtId="166" fontId="0" fillId="0" borderId="11" xfId="0" applyNumberFormat="1" applyFill="1" applyBorder="1" applyAlignment="1">
      <alignment vertical="center"/>
    </xf>
    <xf numFmtId="167" fontId="0" fillId="0" borderId="38" xfId="0" applyNumberFormat="1" applyBorder="1" applyAlignment="1">
      <alignment horizontal="right" vertical="center"/>
    </xf>
    <xf numFmtId="166" fontId="0" fillId="0" borderId="21" xfId="0" applyNumberFormat="1" applyFill="1" applyBorder="1" applyAlignment="1">
      <alignment vertical="center"/>
    </xf>
    <xf numFmtId="166" fontId="0" fillId="0" borderId="22" xfId="0" applyNumberFormat="1" applyBorder="1" applyAlignment="1">
      <alignment vertical="center"/>
    </xf>
    <xf numFmtId="0" fontId="0" fillId="0" borderId="38" xfId="0" applyBorder="1" applyAlignment="1">
      <alignment horizontal="right" vertical="center"/>
    </xf>
    <xf numFmtId="9" fontId="1" fillId="0" borderId="37" xfId="17" applyFont="1" applyBorder="1" applyAlignment="1">
      <alignment horizontal="right" vertical="center"/>
    </xf>
    <xf numFmtId="3" fontId="9" fillId="0" borderId="0" xfId="0" applyNumberFormat="1" applyFont="1" applyAlignment="1">
      <alignment horizontal="left"/>
    </xf>
    <xf numFmtId="3" fontId="9" fillId="0" borderId="0" xfId="0" applyNumberFormat="1" applyFont="1" applyAlignment="1">
      <alignment horizontal="center"/>
    </xf>
    <xf numFmtId="166" fontId="0" fillId="0" borderId="19" xfId="0" applyNumberFormat="1" applyBorder="1" applyAlignment="1">
      <alignment vertical="center"/>
    </xf>
    <xf numFmtId="9" fontId="6" fillId="0" borderId="20" xfId="17" quotePrefix="1" applyBorder="1" applyAlignment="1">
      <alignment horizontal="right" vertical="center"/>
    </xf>
    <xf numFmtId="166" fontId="0" fillId="0" borderId="21" xfId="0" applyNumberFormat="1" applyBorder="1" applyAlignment="1">
      <alignment vertical="center"/>
    </xf>
    <xf numFmtId="166" fontId="1" fillId="0" borderId="26" xfId="0" applyNumberFormat="1" applyFont="1" applyFill="1" applyBorder="1" applyAlignment="1">
      <alignment horizontal="right" vertical="center"/>
    </xf>
    <xf numFmtId="167" fontId="6" fillId="0" borderId="38" xfId="0" applyNumberFormat="1" applyFont="1" applyBorder="1" applyAlignment="1">
      <alignment horizontal="right" vertical="center"/>
    </xf>
    <xf numFmtId="168" fontId="6" fillId="0" borderId="0" xfId="17" quotePrefix="1" applyNumberFormat="1" applyBorder="1" applyAlignment="1">
      <alignment horizontal="right" vertical="center"/>
    </xf>
    <xf numFmtId="168" fontId="6" fillId="0" borderId="0" xfId="17" applyNumberFormat="1" applyBorder="1" applyAlignment="1">
      <alignment horizontal="right" vertical="center"/>
    </xf>
    <xf numFmtId="0" fontId="0" fillId="0" borderId="5" xfId="0" applyFill="1" applyBorder="1" applyAlignment="1">
      <alignment horizontal="right"/>
    </xf>
    <xf numFmtId="0" fontId="0" fillId="0" borderId="57" xfId="0" applyFill="1" applyBorder="1" applyAlignment="1">
      <alignment horizontal="right"/>
    </xf>
    <xf numFmtId="9" fontId="6" fillId="0" borderId="10" xfId="17" applyBorder="1"/>
    <xf numFmtId="9" fontId="6" fillId="0" borderId="6" xfId="17" applyBorder="1"/>
    <xf numFmtId="9" fontId="6" fillId="0" borderId="20" xfId="17" quotePrefix="1" applyBorder="1" applyAlignment="1">
      <alignment horizontal="right"/>
    </xf>
    <xf numFmtId="9" fontId="6" fillId="0" borderId="17" xfId="17" applyBorder="1" applyAlignment="1">
      <alignment horizontal="right"/>
    </xf>
    <xf numFmtId="9" fontId="6" fillId="0" borderId="20" xfId="17" applyBorder="1" applyAlignment="1">
      <alignment horizontal="right"/>
    </xf>
    <xf numFmtId="9" fontId="1" fillId="0" borderId="25" xfId="17" applyFont="1" applyFill="1" applyBorder="1" applyAlignment="1">
      <alignment vertical="center"/>
    </xf>
    <xf numFmtId="168" fontId="1" fillId="2" borderId="0" xfId="17" applyNumberFormat="1" applyFont="1" applyFill="1" applyBorder="1" applyAlignment="1">
      <alignment horizontal="right" vertical="center"/>
    </xf>
    <xf numFmtId="3" fontId="1" fillId="0" borderId="0" xfId="0" applyNumberFormat="1" applyFont="1" applyBorder="1" applyAlignment="1">
      <alignment horizontal="centerContinuous" vertical="center"/>
    </xf>
    <xf numFmtId="49" fontId="35" fillId="0" borderId="0" xfId="14" applyNumberFormat="1" applyFont="1" applyBorder="1" applyAlignment="1">
      <alignment horizontal="left" vertical="center" indent="6"/>
    </xf>
    <xf numFmtId="9" fontId="35" fillId="0" borderId="0" xfId="18" applyFont="1" applyBorder="1" applyAlignment="1">
      <alignment vertical="center"/>
    </xf>
    <xf numFmtId="168" fontId="6" fillId="0" borderId="0" xfId="18" applyNumberFormat="1" applyFont="1" applyFill="1" applyBorder="1" applyAlignment="1">
      <alignment horizontal="center" vertical="center"/>
    </xf>
    <xf numFmtId="166" fontId="12" fillId="0" borderId="26" xfId="0" applyNumberFormat="1" applyFont="1" applyFill="1" applyBorder="1" applyAlignment="1">
      <alignment vertical="center"/>
    </xf>
    <xf numFmtId="0" fontId="23" fillId="0" borderId="36" xfId="0" applyFont="1" applyBorder="1" applyAlignment="1"/>
    <xf numFmtId="9" fontId="6" fillId="0" borderId="6" xfId="18" quotePrefix="1" applyNumberFormat="1" applyFont="1" applyFill="1" applyBorder="1" applyAlignment="1">
      <alignment horizontal="center" vertical="center"/>
    </xf>
    <xf numFmtId="168" fontId="6" fillId="0" borderId="6" xfId="18" quotePrefix="1" applyNumberFormat="1" applyFont="1" applyFill="1" applyBorder="1" applyAlignment="1">
      <alignment horizontal="center" vertical="center"/>
    </xf>
    <xf numFmtId="9" fontId="6" fillId="0" borderId="6" xfId="18" applyFont="1" applyFill="1" applyBorder="1" applyAlignment="1">
      <alignment horizontal="center" vertical="center"/>
    </xf>
    <xf numFmtId="187" fontId="6" fillId="0" borderId="6" xfId="18" applyNumberFormat="1" applyFont="1" applyFill="1" applyBorder="1" applyAlignment="1">
      <alignment horizontal="center" vertical="center"/>
    </xf>
    <xf numFmtId="168" fontId="6" fillId="0" borderId="6" xfId="18" applyNumberFormat="1" applyFont="1" applyFill="1" applyBorder="1" applyAlignment="1">
      <alignment horizontal="center" vertical="center"/>
    </xf>
    <xf numFmtId="10" fontId="6" fillId="0" borderId="6" xfId="18" applyNumberFormat="1" applyFont="1" applyFill="1" applyBorder="1" applyAlignment="1">
      <alignment horizontal="center" vertical="center"/>
    </xf>
    <xf numFmtId="168" fontId="6" fillId="0" borderId="13" xfId="18" applyNumberFormat="1" applyFont="1" applyFill="1" applyBorder="1" applyAlignment="1">
      <alignment horizontal="center" vertical="center"/>
    </xf>
    <xf numFmtId="0" fontId="0" fillId="0" borderId="0" xfId="0" applyFill="1" applyBorder="1" applyAlignment="1">
      <alignment horizontal="right"/>
    </xf>
    <xf numFmtId="0" fontId="10" fillId="0" borderId="0" xfId="0" applyFont="1" applyFill="1" applyBorder="1" applyAlignment="1">
      <alignment horizontal="right"/>
    </xf>
    <xf numFmtId="0" fontId="12" fillId="0" borderId="0" xfId="0" applyFont="1" applyFill="1" applyBorder="1" applyAlignment="1">
      <alignment horizontal="right"/>
    </xf>
    <xf numFmtId="0" fontId="6" fillId="0" borderId="56" xfId="0" applyFont="1" applyFill="1" applyBorder="1" applyAlignment="1">
      <alignment horizontal="right"/>
    </xf>
    <xf numFmtId="0" fontId="6" fillId="0" borderId="57" xfId="0" applyFont="1" applyFill="1" applyBorder="1" applyAlignment="1">
      <alignment horizontal="right"/>
    </xf>
    <xf numFmtId="166" fontId="6" fillId="0" borderId="61" xfId="0" applyNumberFormat="1" applyFont="1" applyBorder="1" applyAlignment="1">
      <alignment horizontal="center" vertical="center"/>
    </xf>
    <xf numFmtId="168" fontId="0" fillId="0" borderId="0" xfId="17" applyNumberFormat="1" applyFont="1" applyFill="1" applyAlignment="1"/>
    <xf numFmtId="49" fontId="1" fillId="8" borderId="7" xfId="0" applyNumberFormat="1" applyFont="1" applyFill="1" applyBorder="1" applyAlignment="1">
      <alignment horizontal="center" vertical="center"/>
    </xf>
    <xf numFmtId="49" fontId="1" fillId="8" borderId="2" xfId="0" applyNumberFormat="1" applyFont="1" applyFill="1" applyBorder="1" applyAlignment="1">
      <alignment horizontal="center" vertical="center"/>
    </xf>
    <xf numFmtId="168" fontId="6" fillId="8" borderId="19" xfId="17" applyNumberFormat="1" applyFont="1" applyFill="1" applyBorder="1" applyAlignment="1">
      <alignment horizontal="right" vertical="center"/>
    </xf>
    <xf numFmtId="168" fontId="6" fillId="8" borderId="28" xfId="17" applyNumberFormat="1" applyFont="1" applyFill="1" applyBorder="1" applyAlignment="1">
      <alignment horizontal="right" vertical="center"/>
    </xf>
    <xf numFmtId="168" fontId="6" fillId="8" borderId="0" xfId="17" applyNumberFormat="1" applyFont="1" applyFill="1" applyBorder="1" applyAlignment="1">
      <alignment horizontal="right" vertical="center"/>
    </xf>
    <xf numFmtId="168" fontId="6" fillId="8" borderId="6" xfId="17" applyNumberFormat="1" applyFont="1" applyFill="1" applyBorder="1" applyAlignment="1">
      <alignment horizontal="right" vertical="center"/>
    </xf>
    <xf numFmtId="168" fontId="12" fillId="8" borderId="37" xfId="17" applyNumberFormat="1" applyFont="1" applyFill="1" applyBorder="1" applyAlignment="1">
      <alignment horizontal="right" vertical="center"/>
    </xf>
    <xf numFmtId="168" fontId="12" fillId="8" borderId="24" xfId="17" applyNumberFormat="1" applyFont="1" applyFill="1" applyBorder="1" applyAlignment="1">
      <alignment horizontal="right" vertical="center"/>
    </xf>
    <xf numFmtId="0" fontId="83" fillId="0" borderId="0" xfId="0" applyFont="1" applyAlignment="1"/>
    <xf numFmtId="0" fontId="84" fillId="0" borderId="0" xfId="0" applyFont="1"/>
    <xf numFmtId="49" fontId="22" fillId="0" borderId="4" xfId="0" applyNumberFormat="1" applyFont="1" applyFill="1" applyBorder="1" applyAlignment="1">
      <alignment horizontal="centerContinuous" vertical="center"/>
    </xf>
    <xf numFmtId="169" fontId="23" fillId="0" borderId="4" xfId="0" applyNumberFormat="1" applyFont="1" applyFill="1" applyBorder="1" applyAlignment="1">
      <alignment vertical="center"/>
    </xf>
    <xf numFmtId="0" fontId="6" fillId="0" borderId="0" xfId="0" applyFont="1"/>
    <xf numFmtId="0" fontId="35" fillId="0" borderId="70" xfId="0" quotePrefix="1" applyFont="1" applyBorder="1" applyAlignment="1">
      <alignment horizontal="justify" vertical="top" wrapText="1"/>
    </xf>
    <xf numFmtId="0" fontId="9" fillId="0" borderId="38" xfId="0" applyFont="1" applyBorder="1" applyAlignment="1">
      <alignment horizontal="center" vertical="top" wrapText="1"/>
    </xf>
    <xf numFmtId="0" fontId="35" fillId="0" borderId="22" xfId="0" quotePrefix="1" applyFont="1" applyBorder="1" applyAlignment="1">
      <alignment horizontal="justify" vertical="top" wrapText="1"/>
    </xf>
    <xf numFmtId="0" fontId="9" fillId="0" borderId="30" xfId="0" applyFont="1" applyBorder="1" applyAlignment="1">
      <alignment horizontal="center" vertical="top" wrapText="1"/>
    </xf>
    <xf numFmtId="0" fontId="35" fillId="0" borderId="29" xfId="0" quotePrefix="1" applyFont="1" applyBorder="1" applyAlignment="1">
      <alignment horizontal="justify" vertical="top" wrapText="1"/>
    </xf>
    <xf numFmtId="0" fontId="35" fillId="0" borderId="22" xfId="0" applyFont="1" applyBorder="1" applyAlignment="1">
      <alignment horizontal="justify" vertical="top" wrapText="1"/>
    </xf>
    <xf numFmtId="0" fontId="9" fillId="0" borderId="38" xfId="0" applyFont="1" applyBorder="1" applyAlignment="1">
      <alignment horizontal="center" vertical="center" wrapText="1"/>
    </xf>
    <xf numFmtId="0" fontId="9" fillId="0" borderId="38" xfId="0" applyFont="1" applyBorder="1" applyAlignment="1">
      <alignment horizontal="center" wrapText="1"/>
    </xf>
    <xf numFmtId="0" fontId="89" fillId="9" borderId="71" xfId="0" applyFont="1" applyFill="1" applyBorder="1" applyAlignment="1">
      <alignment vertical="center" wrapText="1"/>
    </xf>
    <xf numFmtId="0" fontId="89" fillId="9" borderId="70" xfId="0" applyFont="1" applyFill="1" applyBorder="1" applyAlignment="1">
      <alignment vertical="center" wrapText="1"/>
    </xf>
    <xf numFmtId="0" fontId="89" fillId="9" borderId="97" xfId="0" applyFont="1" applyFill="1" applyBorder="1" applyAlignment="1">
      <alignment vertical="center" wrapText="1"/>
    </xf>
    <xf numFmtId="0" fontId="89" fillId="9" borderId="53" xfId="0" applyFont="1" applyFill="1" applyBorder="1" applyAlignment="1">
      <alignment vertical="center" wrapText="1"/>
    </xf>
    <xf numFmtId="0" fontId="90" fillId="9" borderId="97" xfId="0" applyFont="1" applyFill="1" applyBorder="1" applyAlignment="1">
      <alignment horizontal="center" vertical="top" wrapText="1"/>
    </xf>
    <xf numFmtId="0" fontId="90" fillId="9" borderId="53" xfId="0" applyFont="1" applyFill="1" applyBorder="1" applyAlignment="1">
      <alignment horizontal="left" vertical="top" wrapText="1" indent="5"/>
    </xf>
    <xf numFmtId="0" fontId="9" fillId="0" borderId="71" xfId="0" applyFont="1" applyBorder="1" applyAlignment="1">
      <alignment horizontal="center" vertical="center" wrapText="1"/>
    </xf>
    <xf numFmtId="0" fontId="35" fillId="0" borderId="70" xfId="0" quotePrefix="1" applyFont="1" applyBorder="1" applyAlignment="1">
      <alignment horizontal="justify" vertical="center" wrapText="1"/>
    </xf>
    <xf numFmtId="0" fontId="35" fillId="0" borderId="22" xfId="0" quotePrefix="1" applyFont="1" applyBorder="1" applyAlignment="1">
      <alignment horizontal="justify" vertical="center" wrapText="1"/>
    </xf>
    <xf numFmtId="0" fontId="9" fillId="0" borderId="30" xfId="0" applyFont="1" applyBorder="1" applyAlignment="1">
      <alignment horizontal="center" vertical="center" wrapText="1"/>
    </xf>
    <xf numFmtId="0" fontId="35" fillId="0" borderId="29" xfId="0" quotePrefix="1" applyFont="1" applyBorder="1" applyAlignment="1">
      <alignment horizontal="justify" vertical="center" wrapText="1"/>
    </xf>
    <xf numFmtId="0" fontId="35" fillId="0" borderId="22"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29" xfId="0" applyFont="1" applyBorder="1" applyAlignment="1">
      <alignment horizontal="justify" vertical="center" wrapText="1"/>
    </xf>
    <xf numFmtId="3" fontId="24" fillId="0" borderId="14" xfId="0" applyNumberFormat="1" applyFont="1" applyFill="1" applyBorder="1" applyAlignment="1">
      <alignment horizontal="left" vertical="center"/>
    </xf>
    <xf numFmtId="0" fontId="6" fillId="0" borderId="0" xfId="0" applyFont="1" applyFill="1"/>
    <xf numFmtId="0" fontId="11" fillId="0" borderId="0" xfId="0" applyFont="1" applyFill="1" applyBorder="1"/>
    <xf numFmtId="0" fontId="93" fillId="0" borderId="98" xfId="0" applyFont="1" applyFill="1" applyBorder="1"/>
    <xf numFmtId="0" fontId="94" fillId="0" borderId="98" xfId="0" applyFont="1" applyFill="1" applyBorder="1" applyAlignment="1">
      <alignment horizontal="centerContinuous" vertical="center"/>
    </xf>
    <xf numFmtId="49" fontId="95" fillId="0" borderId="98" xfId="0" applyNumberFormat="1" applyFont="1" applyFill="1" applyBorder="1" applyAlignment="1">
      <alignment horizontal="centerContinuous" vertical="center"/>
    </xf>
    <xf numFmtId="169" fontId="96" fillId="0" borderId="98" xfId="0" applyNumberFormat="1" applyFont="1" applyFill="1" applyBorder="1" applyAlignment="1">
      <alignment vertical="center"/>
    </xf>
    <xf numFmtId="0" fontId="75" fillId="0" borderId="98" xfId="0" applyFont="1" applyFill="1" applyBorder="1"/>
    <xf numFmtId="0" fontId="97" fillId="0" borderId="0" xfId="0" applyFont="1" applyAlignment="1">
      <alignment vertical="center" wrapText="1"/>
    </xf>
    <xf numFmtId="49" fontId="12" fillId="8" borderId="7" xfId="0" applyNumberFormat="1" applyFont="1" applyFill="1" applyBorder="1" applyAlignment="1">
      <alignment horizontal="center" vertical="center"/>
    </xf>
    <xf numFmtId="49" fontId="12" fillId="8" borderId="2" xfId="0" applyNumberFormat="1" applyFont="1" applyFill="1" applyBorder="1" applyAlignment="1">
      <alignment horizontal="center" vertical="center"/>
    </xf>
    <xf numFmtId="9" fontId="6" fillId="8" borderId="19" xfId="17" applyFill="1" applyBorder="1" applyAlignment="1">
      <alignment vertical="center"/>
    </xf>
    <xf numFmtId="9" fontId="6" fillId="8" borderId="28" xfId="17" applyFill="1" applyBorder="1" applyAlignment="1">
      <alignment vertical="center"/>
    </xf>
    <xf numFmtId="168" fontId="6" fillId="8" borderId="21" xfId="17" applyNumberFormat="1" applyFont="1" applyFill="1" applyBorder="1" applyAlignment="1">
      <alignment horizontal="right" vertical="center"/>
    </xf>
    <xf numFmtId="168" fontId="6" fillId="8" borderId="35" xfId="17" applyNumberFormat="1" applyFont="1" applyFill="1" applyBorder="1" applyAlignment="1">
      <alignment horizontal="right" vertical="center"/>
    </xf>
    <xf numFmtId="168" fontId="6" fillId="8" borderId="21" xfId="17" quotePrefix="1" applyNumberFormat="1" applyFont="1" applyFill="1" applyBorder="1" applyAlignment="1">
      <alignment horizontal="right" vertical="center"/>
    </xf>
    <xf numFmtId="168" fontId="6" fillId="8" borderId="35" xfId="17" quotePrefix="1" applyNumberFormat="1" applyFont="1" applyFill="1" applyBorder="1" applyAlignment="1">
      <alignment horizontal="right" vertical="center"/>
    </xf>
    <xf numFmtId="168" fontId="12" fillId="8" borderId="7" xfId="17" applyNumberFormat="1" applyFont="1" applyFill="1" applyBorder="1" applyAlignment="1">
      <alignment horizontal="right" vertical="center"/>
    </xf>
    <xf numFmtId="168" fontId="12" fillId="8" borderId="2" xfId="17" applyNumberFormat="1" applyFont="1" applyFill="1" applyBorder="1" applyAlignment="1">
      <alignment horizontal="right" vertical="center"/>
    </xf>
    <xf numFmtId="168" fontId="6" fillId="8" borderId="19" xfId="17" applyNumberFormat="1" applyFill="1" applyBorder="1" applyAlignment="1">
      <alignment horizontal="right" vertical="center"/>
    </xf>
    <xf numFmtId="168" fontId="6" fillId="8" borderId="28" xfId="17" applyNumberFormat="1" applyFill="1" applyBorder="1" applyAlignment="1">
      <alignment horizontal="right" vertical="center"/>
    </xf>
    <xf numFmtId="168" fontId="6" fillId="8" borderId="21" xfId="17" applyNumberFormat="1" applyFill="1" applyBorder="1" applyAlignment="1">
      <alignment horizontal="right" vertical="center"/>
    </xf>
    <xf numFmtId="168" fontId="6" fillId="8" borderId="35" xfId="17" applyNumberFormat="1" applyFill="1" applyBorder="1" applyAlignment="1">
      <alignment horizontal="right" vertical="center"/>
    </xf>
    <xf numFmtId="168" fontId="6" fillId="8" borderId="23" xfId="17" applyNumberFormat="1" applyFill="1" applyBorder="1" applyAlignment="1">
      <alignment horizontal="right" vertical="center"/>
    </xf>
    <xf numFmtId="168" fontId="6" fillId="8" borderId="12" xfId="17" applyNumberFormat="1" applyFill="1" applyBorder="1" applyAlignment="1">
      <alignment horizontal="right" vertical="center"/>
    </xf>
    <xf numFmtId="168" fontId="13" fillId="8" borderId="21" xfId="17" applyNumberFormat="1" applyFont="1" applyFill="1" applyBorder="1" applyAlignment="1">
      <alignment horizontal="right"/>
    </xf>
    <xf numFmtId="168" fontId="13" fillId="8" borderId="6" xfId="17" applyNumberFormat="1" applyFont="1" applyFill="1" applyBorder="1" applyAlignment="1">
      <alignment horizontal="right"/>
    </xf>
    <xf numFmtId="168" fontId="12" fillId="8" borderId="7" xfId="17" applyNumberFormat="1" applyFont="1" applyFill="1" applyBorder="1" applyAlignment="1">
      <alignment vertical="center"/>
    </xf>
    <xf numFmtId="168" fontId="12" fillId="8" borderId="2" xfId="17" applyNumberFormat="1" applyFont="1" applyFill="1" applyBorder="1" applyAlignment="1">
      <alignment vertical="center"/>
    </xf>
    <xf numFmtId="168" fontId="6" fillId="8" borderId="6" xfId="17" applyNumberFormat="1" applyFill="1" applyBorder="1" applyAlignment="1">
      <alignment horizontal="right" vertical="center"/>
    </xf>
    <xf numFmtId="168" fontId="6" fillId="8" borderId="21" xfId="17" applyNumberFormat="1" applyFill="1" applyBorder="1" applyAlignment="1">
      <alignment horizontal="right"/>
    </xf>
    <xf numFmtId="168" fontId="6" fillId="8" borderId="6" xfId="17" applyNumberFormat="1" applyFill="1" applyBorder="1" applyAlignment="1">
      <alignment horizontal="right"/>
    </xf>
    <xf numFmtId="168" fontId="6" fillId="8" borderId="19" xfId="17" applyNumberFormat="1" applyFill="1" applyBorder="1" applyAlignment="1">
      <alignment horizontal="right"/>
    </xf>
    <xf numFmtId="168" fontId="6" fillId="8" borderId="10" xfId="17" applyNumberFormat="1" applyFill="1" applyBorder="1" applyAlignment="1">
      <alignment horizontal="right"/>
    </xf>
    <xf numFmtId="168" fontId="12" fillId="8" borderId="19" xfId="17" applyNumberFormat="1" applyFont="1" applyFill="1" applyBorder="1" applyAlignment="1">
      <alignment horizontal="right" vertical="center"/>
    </xf>
    <xf numFmtId="168" fontId="12" fillId="8" borderId="10" xfId="17" applyNumberFormat="1" applyFont="1" applyFill="1" applyBorder="1" applyAlignment="1">
      <alignment horizontal="right" vertical="center"/>
    </xf>
    <xf numFmtId="168" fontId="6" fillId="8" borderId="10" xfId="17" applyNumberFormat="1" applyFill="1" applyBorder="1" applyAlignment="1">
      <alignment horizontal="right" vertical="center"/>
    </xf>
    <xf numFmtId="168" fontId="6" fillId="8" borderId="69" xfId="17" applyNumberFormat="1" applyFill="1" applyBorder="1" applyAlignment="1">
      <alignment horizontal="right" vertical="center"/>
    </xf>
    <xf numFmtId="168" fontId="6" fillId="8" borderId="57" xfId="17" applyNumberFormat="1" applyFill="1" applyBorder="1" applyAlignment="1">
      <alignment horizontal="right" vertical="center"/>
    </xf>
    <xf numFmtId="168" fontId="6" fillId="8" borderId="13" xfId="17" applyNumberFormat="1" applyFill="1" applyBorder="1" applyAlignment="1">
      <alignment horizontal="right" vertical="center"/>
    </xf>
    <xf numFmtId="0" fontId="6" fillId="0" borderId="59" xfId="0" applyFont="1" applyBorder="1" applyAlignment="1">
      <alignment vertical="center"/>
    </xf>
    <xf numFmtId="0" fontId="6" fillId="0" borderId="18" xfId="0" applyFont="1" applyBorder="1" applyAlignment="1">
      <alignment vertical="center"/>
    </xf>
    <xf numFmtId="168" fontId="1" fillId="8" borderId="7" xfId="17" applyNumberFormat="1" applyFont="1" applyFill="1" applyBorder="1" applyAlignment="1">
      <alignment horizontal="right" vertical="center"/>
    </xf>
    <xf numFmtId="168" fontId="1" fillId="8" borderId="12" xfId="17" applyNumberFormat="1" applyFont="1" applyFill="1" applyBorder="1" applyAlignment="1">
      <alignment horizontal="right" vertical="center"/>
    </xf>
    <xf numFmtId="168" fontId="13" fillId="8" borderId="23" xfId="17" applyNumberFormat="1" applyFont="1" applyFill="1" applyBorder="1" applyAlignment="1">
      <alignment horizontal="right" vertical="center"/>
    </xf>
    <xf numFmtId="168" fontId="13" fillId="8" borderId="12" xfId="17" applyNumberFormat="1" applyFont="1" applyFill="1" applyBorder="1" applyAlignment="1">
      <alignment horizontal="right" vertical="center"/>
    </xf>
    <xf numFmtId="168" fontId="1" fillId="8" borderId="23" xfId="17" applyNumberFormat="1" applyFont="1" applyFill="1" applyBorder="1" applyAlignment="1">
      <alignment horizontal="right" vertical="center"/>
    </xf>
    <xf numFmtId="0" fontId="19" fillId="0" borderId="0" xfId="0" applyFont="1" applyFill="1" applyAlignment="1">
      <alignment horizontal="center"/>
    </xf>
    <xf numFmtId="49" fontId="12" fillId="10" borderId="7" xfId="0" applyNumberFormat="1" applyFont="1" applyFill="1" applyBorder="1" applyAlignment="1">
      <alignment horizontal="center" vertical="center"/>
    </xf>
    <xf numFmtId="49" fontId="12" fillId="10" borderId="2" xfId="0" applyNumberFormat="1" applyFont="1" applyFill="1" applyBorder="1" applyAlignment="1">
      <alignment horizontal="center" vertical="center"/>
    </xf>
    <xf numFmtId="168" fontId="6" fillId="10" borderId="74" xfId="17" applyNumberFormat="1" applyFill="1" applyBorder="1" applyAlignment="1">
      <alignment horizontal="right"/>
    </xf>
    <xf numFmtId="168" fontId="6" fillId="10" borderId="80" xfId="17" applyNumberFormat="1" applyFill="1" applyBorder="1" applyAlignment="1">
      <alignment horizontal="right"/>
    </xf>
    <xf numFmtId="168" fontId="6" fillId="10" borderId="75" xfId="17" applyNumberFormat="1" applyFill="1" applyBorder="1" applyAlignment="1">
      <alignment horizontal="right"/>
    </xf>
    <xf numFmtId="168" fontId="6" fillId="10" borderId="83" xfId="17" applyNumberFormat="1" applyFill="1" applyBorder="1" applyAlignment="1">
      <alignment horizontal="right"/>
    </xf>
    <xf numFmtId="168" fontId="6" fillId="10" borderId="83" xfId="17" quotePrefix="1" applyNumberFormat="1" applyFont="1" applyFill="1" applyBorder="1" applyAlignment="1">
      <alignment horizontal="right"/>
    </xf>
    <xf numFmtId="168" fontId="6" fillId="10" borderId="75" xfId="17" quotePrefix="1" applyNumberFormat="1" applyFont="1" applyFill="1" applyBorder="1" applyAlignment="1">
      <alignment horizontal="right"/>
    </xf>
    <xf numFmtId="168" fontId="6" fillId="10" borderId="76" xfId="17" quotePrefix="1" applyNumberFormat="1" applyFont="1" applyFill="1" applyBorder="1" applyAlignment="1">
      <alignment horizontal="right"/>
    </xf>
    <xf numFmtId="168" fontId="6" fillId="10" borderId="92" xfId="17" quotePrefix="1" applyNumberFormat="1" applyFont="1" applyFill="1" applyBorder="1" applyAlignment="1">
      <alignment horizontal="right"/>
    </xf>
    <xf numFmtId="168" fontId="6" fillId="10" borderId="7" xfId="17" applyNumberFormat="1" applyFill="1" applyBorder="1" applyAlignment="1">
      <alignment horizontal="right" vertical="center"/>
    </xf>
    <xf numFmtId="168" fontId="6" fillId="10" borderId="24" xfId="17" applyNumberFormat="1" applyFill="1" applyBorder="1" applyAlignment="1">
      <alignment horizontal="right" vertical="center"/>
    </xf>
    <xf numFmtId="168" fontId="6" fillId="10" borderId="77" xfId="17" applyNumberFormat="1" applyFill="1" applyBorder="1" applyAlignment="1">
      <alignment horizontal="right"/>
    </xf>
    <xf numFmtId="168" fontId="6" fillId="10" borderId="95" xfId="17" applyNumberFormat="1" applyFill="1" applyBorder="1" applyAlignment="1">
      <alignment horizontal="right"/>
    </xf>
    <xf numFmtId="168" fontId="13" fillId="10" borderId="75" xfId="17" applyNumberFormat="1" applyFont="1" applyFill="1" applyBorder="1" applyAlignment="1">
      <alignment horizontal="right"/>
    </xf>
    <xf numFmtId="168" fontId="13" fillId="10" borderId="83" xfId="17" applyNumberFormat="1" applyFont="1" applyFill="1" applyBorder="1" applyAlignment="1">
      <alignment horizontal="right"/>
    </xf>
    <xf numFmtId="168" fontId="6" fillId="10" borderId="86" xfId="17" applyNumberFormat="1" applyFill="1" applyBorder="1" applyAlignment="1">
      <alignment horizontal="right" vertical="center"/>
    </xf>
    <xf numFmtId="168" fontId="6" fillId="10" borderId="87" xfId="17" applyNumberFormat="1" applyFill="1" applyBorder="1" applyAlignment="1">
      <alignment horizontal="right" vertical="center"/>
    </xf>
    <xf numFmtId="168" fontId="6" fillId="10" borderId="2" xfId="17" applyNumberFormat="1" applyFill="1" applyBorder="1" applyAlignment="1">
      <alignment horizontal="right" vertical="center"/>
    </xf>
    <xf numFmtId="168" fontId="6" fillId="10" borderId="74" xfId="17" quotePrefix="1" applyNumberFormat="1" applyFont="1" applyFill="1" applyBorder="1" applyAlignment="1">
      <alignment horizontal="right"/>
    </xf>
    <xf numFmtId="168" fontId="6" fillId="10" borderId="80" xfId="17" quotePrefix="1" applyNumberFormat="1" applyFont="1" applyFill="1" applyBorder="1" applyAlignment="1">
      <alignment horizontal="right"/>
    </xf>
    <xf numFmtId="168" fontId="6" fillId="10" borderId="88" xfId="17" applyNumberFormat="1" applyFill="1" applyBorder="1" applyAlignment="1">
      <alignment horizontal="right"/>
    </xf>
    <xf numFmtId="168" fontId="13" fillId="10" borderId="88" xfId="17" applyNumberFormat="1" applyFont="1" applyFill="1" applyBorder="1" applyAlignment="1">
      <alignment horizontal="right"/>
    </xf>
    <xf numFmtId="168" fontId="6" fillId="10" borderId="75" xfId="17" quotePrefix="1" applyNumberFormat="1" applyFont="1" applyFill="1" applyBorder="1" applyAlignment="1">
      <alignment horizontal="center"/>
    </xf>
    <xf numFmtId="168" fontId="6" fillId="10" borderId="88" xfId="17" quotePrefix="1" applyNumberFormat="1" applyFont="1" applyFill="1" applyBorder="1" applyAlignment="1">
      <alignment horizontal="center"/>
    </xf>
    <xf numFmtId="168" fontId="6" fillId="10" borderId="89" xfId="17" applyNumberFormat="1" applyFill="1" applyBorder="1" applyAlignment="1">
      <alignment horizontal="right" vertical="center"/>
    </xf>
    <xf numFmtId="168" fontId="12" fillId="10" borderId="7" xfId="17" applyNumberFormat="1" applyFont="1" applyFill="1" applyBorder="1" applyAlignment="1">
      <alignment horizontal="right" vertical="center"/>
    </xf>
    <xf numFmtId="168" fontId="12" fillId="10" borderId="2" xfId="17" applyNumberFormat="1" applyFont="1" applyFill="1" applyBorder="1" applyAlignment="1">
      <alignment horizontal="right" vertical="center"/>
    </xf>
    <xf numFmtId="168" fontId="12" fillId="10" borderId="41" xfId="17" applyNumberFormat="1" applyFont="1" applyFill="1" applyBorder="1" applyAlignment="1">
      <alignment horizontal="right" vertical="center"/>
    </xf>
    <xf numFmtId="168" fontId="12" fillId="10" borderId="34" xfId="17" applyNumberFormat="1" applyFont="1" applyFill="1" applyBorder="1" applyAlignment="1">
      <alignment horizontal="right" vertical="center"/>
    </xf>
    <xf numFmtId="169" fontId="82" fillId="0" borderId="81" xfId="0" applyNumberFormat="1" applyFont="1" applyFill="1" applyBorder="1" applyAlignment="1">
      <alignment horizontal="right"/>
    </xf>
    <xf numFmtId="169" fontId="82" fillId="0" borderId="82" xfId="0" applyNumberFormat="1" applyFont="1" applyFill="1" applyBorder="1" applyAlignment="1">
      <alignment horizontal="right"/>
    </xf>
    <xf numFmtId="168" fontId="6" fillId="10" borderId="96" xfId="17" applyNumberFormat="1" applyFill="1" applyBorder="1" applyAlignment="1">
      <alignment horizontal="right"/>
    </xf>
    <xf numFmtId="168" fontId="13" fillId="10" borderId="75" xfId="17" applyNumberFormat="1" applyFont="1" applyFill="1" applyBorder="1" applyAlignment="1">
      <alignment horizontal="center"/>
    </xf>
    <xf numFmtId="168" fontId="13" fillId="10" borderId="88" xfId="17" applyNumberFormat="1" applyFont="1" applyFill="1" applyBorder="1" applyAlignment="1">
      <alignment horizontal="center"/>
    </xf>
    <xf numFmtId="169" fontId="98" fillId="0" borderId="38" xfId="0" applyNumberFormat="1" applyFont="1" applyFill="1" applyBorder="1" applyAlignment="1">
      <alignment horizontal="center"/>
    </xf>
    <xf numFmtId="0" fontId="0" fillId="10" borderId="19" xfId="0" applyFill="1" applyBorder="1" applyAlignment="1">
      <alignment horizontal="right"/>
    </xf>
    <xf numFmtId="0" fontId="0" fillId="10" borderId="10" xfId="0" applyFill="1" applyBorder="1" applyAlignment="1">
      <alignment horizontal="right"/>
    </xf>
    <xf numFmtId="168" fontId="6" fillId="10" borderId="21" xfId="17" applyNumberFormat="1" applyFill="1" applyBorder="1" applyAlignment="1">
      <alignment horizontal="right"/>
    </xf>
    <xf numFmtId="168" fontId="6" fillId="10" borderId="6" xfId="17" applyNumberFormat="1" applyFill="1" applyBorder="1" applyAlignment="1">
      <alignment horizontal="right"/>
    </xf>
    <xf numFmtId="9" fontId="6" fillId="10" borderId="21" xfId="17" applyFill="1" applyBorder="1" applyAlignment="1">
      <alignment horizontal="right"/>
    </xf>
    <xf numFmtId="9" fontId="6" fillId="10" borderId="6" xfId="17" applyFill="1" applyBorder="1" applyAlignment="1">
      <alignment horizontal="right"/>
    </xf>
    <xf numFmtId="9" fontId="6" fillId="10" borderId="21" xfId="17" quotePrefix="1" applyFill="1" applyBorder="1" applyAlignment="1">
      <alignment horizontal="right"/>
    </xf>
    <xf numFmtId="9" fontId="6" fillId="10" borderId="6" xfId="17" quotePrefix="1" applyFill="1" applyBorder="1" applyAlignment="1">
      <alignment horizontal="right"/>
    </xf>
    <xf numFmtId="9" fontId="6" fillId="10" borderId="23" xfId="17" applyFont="1" applyFill="1" applyBorder="1" applyAlignment="1">
      <alignment horizontal="right"/>
    </xf>
    <xf numFmtId="9" fontId="6" fillId="10" borderId="13" xfId="17" applyFont="1" applyFill="1" applyBorder="1" applyAlignment="1">
      <alignment horizontal="right"/>
    </xf>
    <xf numFmtId="9" fontId="6" fillId="10" borderId="6" xfId="17" applyFont="1" applyFill="1" applyBorder="1" applyAlignment="1">
      <alignment horizontal="right"/>
    </xf>
    <xf numFmtId="168" fontId="6" fillId="10" borderId="19" xfId="17" applyNumberFormat="1" applyFill="1" applyBorder="1" applyAlignment="1">
      <alignment horizontal="right"/>
    </xf>
    <xf numFmtId="168" fontId="6" fillId="10" borderId="10" xfId="17" applyNumberFormat="1" applyFill="1" applyBorder="1" applyAlignment="1">
      <alignment horizontal="right"/>
    </xf>
    <xf numFmtId="168" fontId="6" fillId="10" borderId="23" xfId="17" applyNumberFormat="1" applyFill="1" applyBorder="1" applyAlignment="1">
      <alignment horizontal="right"/>
    </xf>
    <xf numFmtId="168" fontId="6" fillId="10" borderId="13" xfId="17" applyNumberFormat="1" applyFill="1" applyBorder="1" applyAlignment="1">
      <alignment horizontal="right"/>
    </xf>
    <xf numFmtId="168" fontId="6" fillId="10" borderId="22" xfId="17" applyNumberFormat="1" applyFill="1" applyBorder="1" applyAlignment="1">
      <alignment horizontal="right"/>
    </xf>
    <xf numFmtId="49" fontId="12" fillId="10" borderId="2" xfId="0" quotePrefix="1" applyNumberFormat="1" applyFont="1" applyFill="1" applyBorder="1" applyAlignment="1">
      <alignment horizontal="center" vertical="center"/>
    </xf>
    <xf numFmtId="168" fontId="6" fillId="10" borderId="21" xfId="17" applyNumberFormat="1" applyFont="1" applyFill="1" applyBorder="1" applyAlignment="1">
      <alignment horizontal="right"/>
    </xf>
    <xf numFmtId="168" fontId="6" fillId="10" borderId="6" xfId="17" applyNumberFormat="1" applyFont="1" applyFill="1" applyBorder="1" applyAlignment="1">
      <alignment horizontal="right"/>
    </xf>
    <xf numFmtId="168" fontId="12" fillId="10" borderId="24" xfId="17" applyNumberFormat="1" applyFont="1" applyFill="1" applyBorder="1" applyAlignment="1">
      <alignment horizontal="right" vertical="center"/>
    </xf>
    <xf numFmtId="168" fontId="6" fillId="10" borderId="21" xfId="17" applyNumberFormat="1" applyFont="1" applyFill="1" applyBorder="1" applyAlignment="1"/>
    <xf numFmtId="168" fontId="6" fillId="10" borderId="6" xfId="17" applyNumberFormat="1" applyFont="1" applyFill="1" applyBorder="1" applyAlignment="1"/>
    <xf numFmtId="168" fontId="12" fillId="10" borderId="7" xfId="17" applyNumberFormat="1" applyFont="1" applyFill="1" applyBorder="1" applyAlignment="1">
      <alignment vertical="center"/>
    </xf>
    <xf numFmtId="168" fontId="12" fillId="10" borderId="24" xfId="17" applyNumberFormat="1" applyFont="1" applyFill="1" applyBorder="1" applyAlignment="1">
      <alignment vertical="center"/>
    </xf>
    <xf numFmtId="168" fontId="6" fillId="10" borderId="23" xfId="17" applyNumberFormat="1" applyFont="1" applyFill="1" applyBorder="1" applyAlignment="1">
      <alignment horizontal="right"/>
    </xf>
    <xf numFmtId="168" fontId="6" fillId="10" borderId="13" xfId="17" applyNumberFormat="1" applyFont="1" applyFill="1" applyBorder="1" applyAlignment="1">
      <alignment horizontal="right"/>
    </xf>
    <xf numFmtId="49" fontId="1" fillId="10" borderId="7" xfId="0" applyNumberFormat="1" applyFont="1" applyFill="1" applyBorder="1" applyAlignment="1">
      <alignment horizontal="center" vertical="center" wrapText="1"/>
    </xf>
    <xf numFmtId="49" fontId="1" fillId="10" borderId="24" xfId="0" applyNumberFormat="1" applyFont="1" applyFill="1" applyBorder="1" applyAlignment="1">
      <alignment horizontal="center" vertical="center" wrapText="1"/>
    </xf>
    <xf numFmtId="9" fontId="6" fillId="10" borderId="21" xfId="17" applyFont="1" applyFill="1" applyBorder="1" applyAlignment="1">
      <alignment horizontal="right"/>
    </xf>
    <xf numFmtId="168" fontId="1" fillId="10" borderId="7" xfId="17" applyNumberFormat="1" applyFont="1" applyFill="1" applyBorder="1" applyAlignment="1">
      <alignment horizontal="right" vertical="center"/>
    </xf>
    <xf numFmtId="168" fontId="1" fillId="10" borderId="24" xfId="17" applyNumberFormat="1" applyFont="1" applyFill="1" applyBorder="1" applyAlignment="1">
      <alignment horizontal="right" vertical="center"/>
    </xf>
    <xf numFmtId="168" fontId="6" fillId="10" borderId="21" xfId="17" applyNumberFormat="1" applyFont="1" applyFill="1" applyBorder="1"/>
    <xf numFmtId="168" fontId="6" fillId="10" borderId="6" xfId="17" applyNumberFormat="1" applyFont="1" applyFill="1" applyBorder="1"/>
    <xf numFmtId="168" fontId="6" fillId="10" borderId="21" xfId="17" quotePrefix="1" applyNumberFormat="1" applyFont="1" applyFill="1" applyBorder="1" applyAlignment="1">
      <alignment horizontal="right"/>
    </xf>
    <xf numFmtId="168" fontId="6" fillId="10" borderId="6" xfId="17" quotePrefix="1" applyNumberFormat="1" applyFont="1" applyFill="1" applyBorder="1" applyAlignment="1">
      <alignment horizontal="right"/>
    </xf>
    <xf numFmtId="49" fontId="12" fillId="10" borderId="7" xfId="0" quotePrefix="1" applyNumberFormat="1" applyFont="1" applyFill="1" applyBorder="1" applyAlignment="1">
      <alignment horizontal="center" vertical="center" wrapText="1"/>
    </xf>
    <xf numFmtId="49" fontId="12" fillId="10" borderId="24" xfId="0" quotePrefix="1" applyNumberFormat="1" applyFont="1" applyFill="1" applyBorder="1" applyAlignment="1">
      <alignment horizontal="center" vertical="center" wrapText="1"/>
    </xf>
    <xf numFmtId="176" fontId="6" fillId="10" borderId="19" xfId="20" applyNumberFormat="1" applyFill="1" applyBorder="1" applyAlignment="1">
      <alignment horizontal="center" vertical="center"/>
    </xf>
    <xf numFmtId="176" fontId="6" fillId="10" borderId="10" xfId="20" applyNumberFormat="1" applyFill="1" applyBorder="1" applyAlignment="1">
      <alignment horizontal="center" vertical="center"/>
    </xf>
    <xf numFmtId="176" fontId="6" fillId="10" borderId="21" xfId="20" applyNumberFormat="1" applyFill="1" applyBorder="1" applyAlignment="1">
      <alignment horizontal="center" vertical="center"/>
    </xf>
    <xf numFmtId="176" fontId="6" fillId="10" borderId="6" xfId="20" applyNumberFormat="1" applyFill="1" applyBorder="1" applyAlignment="1">
      <alignment horizontal="center" vertical="center"/>
    </xf>
    <xf numFmtId="176" fontId="1" fillId="10" borderId="7" xfId="20" applyNumberFormat="1" applyFont="1" applyFill="1" applyBorder="1" applyAlignment="1">
      <alignment horizontal="center" vertical="center"/>
    </xf>
    <xf numFmtId="176" fontId="1" fillId="10" borderId="24" xfId="20" applyNumberFormat="1" applyFont="1" applyFill="1" applyBorder="1" applyAlignment="1">
      <alignment horizontal="center" vertical="center"/>
    </xf>
    <xf numFmtId="49" fontId="12" fillId="10" borderId="2" xfId="0" quotePrefix="1" applyNumberFormat="1" applyFont="1" applyFill="1" applyBorder="1" applyAlignment="1">
      <alignment horizontal="center" vertical="center" wrapText="1"/>
    </xf>
    <xf numFmtId="168" fontId="6" fillId="10" borderId="19" xfId="17" applyNumberFormat="1" applyFill="1" applyBorder="1" applyAlignment="1">
      <alignment horizontal="right" vertical="center"/>
    </xf>
    <xf numFmtId="168" fontId="6" fillId="10" borderId="28" xfId="17" applyNumberFormat="1" applyFill="1" applyBorder="1" applyAlignment="1">
      <alignment horizontal="right" vertical="center"/>
    </xf>
    <xf numFmtId="168" fontId="6" fillId="10" borderId="21" xfId="17" applyNumberFormat="1" applyFill="1" applyBorder="1" applyAlignment="1">
      <alignment horizontal="right" vertical="center"/>
    </xf>
    <xf numFmtId="168" fontId="6" fillId="10" borderId="35" xfId="17" applyNumberFormat="1" applyFill="1" applyBorder="1" applyAlignment="1">
      <alignment horizontal="right" vertical="center"/>
    </xf>
    <xf numFmtId="168" fontId="6" fillId="10" borderId="23" xfId="17" applyNumberFormat="1" applyFill="1" applyBorder="1" applyAlignment="1">
      <alignment horizontal="right" vertical="center"/>
    </xf>
    <xf numFmtId="168" fontId="6" fillId="10" borderId="12" xfId="17" applyNumberFormat="1" applyFill="1" applyBorder="1" applyAlignment="1">
      <alignment horizontal="right" vertical="center"/>
    </xf>
    <xf numFmtId="168" fontId="1" fillId="10" borderId="2" xfId="17" applyNumberFormat="1" applyFont="1" applyFill="1" applyBorder="1" applyAlignment="1">
      <alignment horizontal="right" vertical="center"/>
    </xf>
    <xf numFmtId="168" fontId="1" fillId="0" borderId="0" xfId="17" applyNumberFormat="1" applyFont="1" applyFill="1" applyBorder="1" applyAlignment="1">
      <alignment horizontal="right" vertical="center"/>
    </xf>
    <xf numFmtId="49" fontId="1" fillId="10" borderId="7" xfId="0" quotePrefix="1" applyNumberFormat="1" applyFont="1" applyFill="1" applyBorder="1" applyAlignment="1">
      <alignment horizontal="center" vertical="center" wrapText="1"/>
    </xf>
    <xf numFmtId="49" fontId="1" fillId="10" borderId="24" xfId="0" quotePrefix="1" applyNumberFormat="1" applyFont="1" applyFill="1" applyBorder="1" applyAlignment="1">
      <alignment horizontal="center" vertical="center" wrapText="1"/>
    </xf>
    <xf numFmtId="9" fontId="6" fillId="10" borderId="19" xfId="17" applyFill="1" applyBorder="1" applyAlignment="1">
      <alignment horizontal="right" vertical="center"/>
    </xf>
    <xf numFmtId="9" fontId="6" fillId="10" borderId="21" xfId="17" applyFill="1" applyBorder="1" applyAlignment="1">
      <alignment horizontal="right" vertical="center"/>
    </xf>
    <xf numFmtId="168" fontId="1" fillId="10" borderId="7" xfId="17" quotePrefix="1" applyNumberFormat="1" applyFont="1" applyFill="1" applyBorder="1" applyAlignment="1">
      <alignment horizontal="right" vertical="center"/>
    </xf>
    <xf numFmtId="9" fontId="6" fillId="10" borderId="6" xfId="17" applyFill="1" applyBorder="1" applyAlignment="1">
      <alignment horizontal="right" vertical="center"/>
    </xf>
    <xf numFmtId="9" fontId="6" fillId="10" borderId="35" xfId="17" applyFill="1" applyBorder="1" applyAlignment="1">
      <alignment horizontal="right" vertical="center"/>
    </xf>
    <xf numFmtId="10" fontId="6" fillId="10" borderId="19" xfId="17" applyNumberFormat="1" applyFill="1" applyBorder="1" applyAlignment="1">
      <alignment horizontal="right" vertical="center"/>
    </xf>
    <xf numFmtId="10" fontId="6" fillId="10" borderId="28" xfId="17" applyNumberFormat="1" applyFill="1" applyBorder="1" applyAlignment="1">
      <alignment horizontal="right" vertical="center"/>
    </xf>
    <xf numFmtId="10" fontId="6" fillId="10" borderId="21" xfId="17" applyNumberFormat="1" applyFill="1" applyBorder="1" applyAlignment="1">
      <alignment horizontal="right" vertical="center"/>
    </xf>
    <xf numFmtId="10" fontId="6" fillId="10" borderId="35" xfId="17" applyNumberFormat="1" applyFill="1" applyBorder="1" applyAlignment="1">
      <alignment horizontal="right" vertical="center"/>
    </xf>
    <xf numFmtId="10" fontId="6" fillId="10" borderId="23" xfId="17" applyNumberFormat="1" applyFill="1" applyBorder="1" applyAlignment="1">
      <alignment horizontal="right" vertical="center"/>
    </xf>
    <xf numFmtId="10" fontId="6" fillId="10" borderId="12" xfId="17" applyNumberFormat="1" applyFill="1" applyBorder="1" applyAlignment="1">
      <alignment horizontal="right" vertical="center"/>
    </xf>
    <xf numFmtId="10" fontId="1" fillId="10" borderId="7" xfId="17" applyNumberFormat="1" applyFont="1" applyFill="1" applyBorder="1" applyAlignment="1">
      <alignment horizontal="right" vertical="center"/>
    </xf>
    <xf numFmtId="10" fontId="1" fillId="10" borderId="2" xfId="17" applyNumberFormat="1" applyFont="1" applyFill="1" applyBorder="1" applyAlignment="1">
      <alignment horizontal="right" vertical="center"/>
    </xf>
    <xf numFmtId="10" fontId="6" fillId="10" borderId="21" xfId="17" applyNumberFormat="1" applyFont="1" applyFill="1" applyBorder="1" applyAlignment="1">
      <alignment horizontal="right" vertical="center"/>
    </xf>
    <xf numFmtId="9" fontId="6" fillId="10" borderId="19" xfId="17" applyFill="1" applyBorder="1" applyAlignment="1">
      <alignment horizontal="right"/>
    </xf>
    <xf numFmtId="9" fontId="6" fillId="10" borderId="10" xfId="17" applyFill="1" applyBorder="1" applyAlignment="1">
      <alignment horizontal="right"/>
    </xf>
    <xf numFmtId="49" fontId="1" fillId="10" borderId="7" xfId="0" applyNumberFormat="1" applyFont="1" applyFill="1" applyBorder="1" applyAlignment="1">
      <alignment horizontal="center" vertical="center"/>
    </xf>
    <xf numFmtId="49" fontId="1" fillId="10" borderId="2" xfId="0" applyNumberFormat="1" applyFont="1" applyFill="1" applyBorder="1" applyAlignment="1">
      <alignment horizontal="center" vertical="center"/>
    </xf>
    <xf numFmtId="168" fontId="6" fillId="10" borderId="62" xfId="17" applyNumberFormat="1" applyFont="1" applyFill="1" applyBorder="1" applyAlignment="1">
      <alignment horizontal="right" vertical="center"/>
    </xf>
    <xf numFmtId="168" fontId="6" fillId="10" borderId="73" xfId="17" applyNumberFormat="1" applyFont="1" applyFill="1" applyBorder="1" applyAlignment="1">
      <alignment horizontal="right" vertical="center"/>
    </xf>
    <xf numFmtId="168" fontId="6" fillId="10" borderId="3" xfId="17" applyNumberFormat="1" applyFont="1" applyFill="1" applyBorder="1" applyAlignment="1">
      <alignment horizontal="right" vertical="center"/>
    </xf>
    <xf numFmtId="168" fontId="6" fillId="10" borderId="3" xfId="17" quotePrefix="1" applyNumberFormat="1" applyFont="1" applyFill="1" applyBorder="1" applyAlignment="1">
      <alignment horizontal="right" vertical="center"/>
    </xf>
    <xf numFmtId="168" fontId="6" fillId="10" borderId="73" xfId="17" quotePrefix="1" applyNumberFormat="1" applyFont="1" applyFill="1" applyBorder="1" applyAlignment="1">
      <alignment horizontal="right" vertical="center"/>
    </xf>
    <xf numFmtId="168" fontId="6" fillId="10" borderId="3" xfId="17" applyNumberFormat="1" applyFont="1" applyFill="1" applyBorder="1" applyAlignment="1">
      <alignment vertical="center"/>
    </xf>
    <xf numFmtId="168" fontId="6" fillId="10" borderId="73" xfId="17" applyNumberFormat="1" applyFont="1" applyFill="1" applyBorder="1" applyAlignment="1">
      <alignment vertical="center"/>
    </xf>
    <xf numFmtId="168" fontId="6" fillId="10" borderId="23" xfId="17" applyNumberFormat="1" applyFont="1" applyFill="1" applyBorder="1" applyAlignment="1">
      <alignment horizontal="right" vertical="center"/>
    </xf>
    <xf numFmtId="168" fontId="6" fillId="10" borderId="12" xfId="17" applyNumberFormat="1" applyFont="1" applyFill="1" applyBorder="1" applyAlignment="1">
      <alignment horizontal="right" vertical="center"/>
    </xf>
    <xf numFmtId="168" fontId="0" fillId="0" borderId="0" xfId="0" applyNumberFormat="1" applyAlignment="1"/>
    <xf numFmtId="169" fontId="24" fillId="0" borderId="14" xfId="0" applyNumberFormat="1" applyFont="1" applyFill="1" applyBorder="1" applyAlignment="1">
      <alignment horizontal="center" vertical="center"/>
    </xf>
    <xf numFmtId="169" fontId="75" fillId="0" borderId="0" xfId="0" applyNumberFormat="1" applyFont="1" applyFill="1" applyAlignment="1">
      <alignment horizontal="center"/>
    </xf>
    <xf numFmtId="169" fontId="75" fillId="0" borderId="0" xfId="0" applyNumberFormat="1" applyFont="1" applyFill="1" applyAlignment="1"/>
    <xf numFmtId="169" fontId="75" fillId="0" borderId="0" xfId="0" applyNumberFormat="1" applyFont="1" applyFill="1" applyBorder="1" applyAlignment="1">
      <alignment horizontal="centerContinuous"/>
    </xf>
    <xf numFmtId="169" fontId="75" fillId="0" borderId="0" xfId="0" applyNumberFormat="1" applyFont="1" applyFill="1" applyAlignment="1">
      <alignment horizontal="right"/>
    </xf>
    <xf numFmtId="0" fontId="21" fillId="0" borderId="0" xfId="0" applyFont="1" applyBorder="1" applyAlignment="1">
      <alignment horizontal="left" vertical="center" wrapText="1"/>
    </xf>
    <xf numFmtId="0" fontId="19" fillId="0" borderId="0" xfId="0" applyFont="1" applyFill="1" applyBorder="1" applyAlignment="1">
      <alignment horizontal="center"/>
    </xf>
    <xf numFmtId="166" fontId="0" fillId="0" borderId="6" xfId="0" applyNumberFormat="1" applyBorder="1" applyAlignment="1">
      <alignment horizontal="right"/>
    </xf>
    <xf numFmtId="166" fontId="6" fillId="0" borderId="24" xfId="0" applyNumberFormat="1" applyFont="1" applyBorder="1" applyAlignment="1">
      <alignment horizontal="right" vertical="center"/>
    </xf>
    <xf numFmtId="166" fontId="60" fillId="0" borderId="6" xfId="0" applyNumberFormat="1" applyFont="1" applyBorder="1" applyAlignment="1">
      <alignment horizontal="right" vertical="center"/>
    </xf>
    <xf numFmtId="166" fontId="6" fillId="0" borderId="10" xfId="0" applyNumberFormat="1" applyFont="1" applyBorder="1" applyAlignment="1">
      <alignment horizontal="right" vertical="center"/>
    </xf>
    <xf numFmtId="166" fontId="6" fillId="0" borderId="13" xfId="0" applyNumberFormat="1" applyFont="1" applyBorder="1" applyAlignment="1">
      <alignment horizontal="right" vertical="center"/>
    </xf>
    <xf numFmtId="166" fontId="0" fillId="0" borderId="15" xfId="0" applyNumberFormat="1" applyFill="1" applyBorder="1" applyAlignment="1">
      <alignment horizontal="right"/>
    </xf>
    <xf numFmtId="166" fontId="0" fillId="0" borderId="16" xfId="0" applyNumberFormat="1" applyFill="1" applyBorder="1" applyAlignment="1">
      <alignment horizontal="right"/>
    </xf>
    <xf numFmtId="166" fontId="6" fillId="0" borderId="44" xfId="0" applyNumberFormat="1" applyFont="1" applyFill="1" applyBorder="1" applyAlignment="1">
      <alignment horizontal="right" vertical="center"/>
    </xf>
    <xf numFmtId="166" fontId="6" fillId="0" borderId="16" xfId="0" quotePrefix="1" applyNumberFormat="1" applyFont="1" applyFill="1" applyBorder="1" applyAlignment="1">
      <alignment horizontal="right"/>
    </xf>
    <xf numFmtId="166" fontId="0" fillId="0" borderId="16" xfId="0" applyNumberFormat="1" applyBorder="1" applyAlignment="1">
      <alignment horizontal="right"/>
    </xf>
    <xf numFmtId="166" fontId="6" fillId="0" borderId="15" xfId="0" applyNumberFormat="1" applyFont="1" applyFill="1" applyBorder="1" applyAlignment="1">
      <alignment horizontal="right" vertical="center"/>
    </xf>
    <xf numFmtId="166" fontId="0" fillId="0" borderId="15" xfId="0" applyNumberFormat="1" applyFill="1" applyBorder="1" applyAlignment="1">
      <alignment horizontal="right" vertical="center"/>
    </xf>
    <xf numFmtId="166" fontId="0" fillId="0" borderId="10" xfId="0" applyNumberFormat="1" applyBorder="1" applyAlignment="1">
      <alignment horizontal="right"/>
    </xf>
    <xf numFmtId="166" fontId="0" fillId="0" borderId="44" xfId="0" applyNumberFormat="1" applyBorder="1" applyAlignment="1">
      <alignment horizontal="right" vertical="center"/>
    </xf>
    <xf numFmtId="166" fontId="6" fillId="0" borderId="44" xfId="0" applyNumberFormat="1" applyFont="1" applyBorder="1" applyAlignment="1">
      <alignment horizontal="right" vertical="center"/>
    </xf>
    <xf numFmtId="166" fontId="6" fillId="0" borderId="13" xfId="0" quotePrefix="1" applyNumberFormat="1" applyFont="1" applyBorder="1" applyAlignment="1">
      <alignment horizontal="right"/>
    </xf>
    <xf numFmtId="166" fontId="0" fillId="0" borderId="10" xfId="0" applyNumberFormat="1" applyBorder="1" applyAlignment="1">
      <alignment horizontal="right" vertical="center"/>
    </xf>
    <xf numFmtId="166" fontId="0" fillId="0" borderId="24" xfId="0" applyNumberFormat="1" applyBorder="1" applyAlignment="1">
      <alignment horizontal="right" vertical="center"/>
    </xf>
    <xf numFmtId="168" fontId="6" fillId="10" borderId="6" xfId="17" quotePrefix="1" applyNumberFormat="1" applyFill="1" applyBorder="1" applyAlignment="1">
      <alignment horizontal="right"/>
    </xf>
    <xf numFmtId="166" fontId="75" fillId="0" borderId="0" xfId="0" applyNumberFormat="1" applyFont="1" applyFill="1" applyAlignment="1"/>
    <xf numFmtId="168" fontId="1" fillId="0" borderId="58" xfId="17" applyNumberFormat="1" applyFont="1" applyBorder="1" applyAlignment="1">
      <alignment horizontal="right" vertical="center"/>
    </xf>
    <xf numFmtId="1" fontId="75" fillId="0" borderId="0" xfId="0" applyNumberFormat="1" applyFont="1" applyFill="1" applyAlignment="1"/>
    <xf numFmtId="0" fontId="21" fillId="0" borderId="0" xfId="0" applyFont="1" applyBorder="1" applyAlignment="1">
      <alignment vertical="center" wrapText="1"/>
    </xf>
    <xf numFmtId="3" fontId="0" fillId="0" borderId="0" xfId="0" applyNumberFormat="1" applyFill="1" applyBorder="1" applyAlignment="1">
      <alignment vertical="center"/>
    </xf>
    <xf numFmtId="0" fontId="13" fillId="0" borderId="14" xfId="0" applyFont="1" applyBorder="1" applyAlignment="1"/>
    <xf numFmtId="164" fontId="80" fillId="0" borderId="0" xfId="20" applyFont="1" applyAlignment="1">
      <alignment horizontal="left"/>
    </xf>
    <xf numFmtId="164" fontId="13" fillId="0" borderId="0" xfId="20" applyFont="1" applyAlignment="1"/>
    <xf numFmtId="166" fontId="6" fillId="0" borderId="56" xfId="0" applyNumberFormat="1" applyFont="1" applyFill="1" applyBorder="1" applyAlignment="1">
      <alignment horizontal="right" vertical="center"/>
    </xf>
    <xf numFmtId="168" fontId="13" fillId="0" borderId="0" xfId="0" applyNumberFormat="1" applyFont="1"/>
    <xf numFmtId="166" fontId="0" fillId="10" borderId="21" xfId="0" applyNumberFormat="1" applyFill="1" applyBorder="1" applyAlignment="1">
      <alignment horizontal="right"/>
    </xf>
    <xf numFmtId="166" fontId="0" fillId="10" borderId="16" xfId="0" applyNumberFormat="1" applyFill="1" applyBorder="1" applyAlignment="1">
      <alignment horizontal="right"/>
    </xf>
    <xf numFmtId="166" fontId="6" fillId="10" borderId="7" xfId="0" applyNumberFormat="1" applyFont="1" applyFill="1" applyBorder="1" applyAlignment="1">
      <alignment horizontal="right" vertical="center"/>
    </xf>
    <xf numFmtId="166" fontId="6" fillId="10" borderId="44" xfId="0" applyNumberFormat="1" applyFont="1" applyFill="1" applyBorder="1" applyAlignment="1">
      <alignment horizontal="right" vertical="center"/>
    </xf>
    <xf numFmtId="166" fontId="0" fillId="10" borderId="6" xfId="0" applyNumberFormat="1" applyFill="1" applyBorder="1" applyAlignment="1">
      <alignment horizontal="right"/>
    </xf>
    <xf numFmtId="166" fontId="6" fillId="10" borderId="24" xfId="0" applyNumberFormat="1" applyFont="1" applyFill="1" applyBorder="1" applyAlignment="1">
      <alignment horizontal="right" vertical="center"/>
    </xf>
    <xf numFmtId="166" fontId="0" fillId="0" borderId="21" xfId="0" applyNumberFormat="1" applyFill="1" applyBorder="1" applyAlignment="1">
      <alignment horizontal="right"/>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166" fontId="6" fillId="10" borderId="16" xfId="0" applyNumberFormat="1" applyFont="1" applyFill="1" applyBorder="1" applyAlignment="1">
      <alignment horizontal="right" vertical="center"/>
    </xf>
    <xf numFmtId="166" fontId="60" fillId="10" borderId="16" xfId="0" applyNumberFormat="1" applyFont="1" applyFill="1" applyBorder="1" applyAlignment="1">
      <alignment horizontal="right" vertical="center"/>
    </xf>
    <xf numFmtId="166" fontId="0" fillId="10" borderId="18" xfId="0" applyNumberFormat="1" applyFill="1" applyBorder="1" applyAlignment="1">
      <alignment horizontal="right"/>
    </xf>
    <xf numFmtId="166" fontId="0" fillId="0" borderId="28" xfId="0" applyNumberFormat="1" applyFill="1" applyBorder="1" applyAlignment="1">
      <alignment horizontal="right"/>
    </xf>
    <xf numFmtId="166" fontId="0" fillId="0" borderId="35" xfId="0" applyNumberFormat="1" applyFill="1" applyBorder="1" applyAlignment="1">
      <alignment horizontal="right"/>
    </xf>
    <xf numFmtId="166" fontId="6" fillId="0" borderId="2" xfId="0" applyNumberFormat="1" applyFont="1" applyFill="1" applyBorder="1" applyAlignment="1">
      <alignment horizontal="right" vertical="center"/>
    </xf>
    <xf numFmtId="166" fontId="6" fillId="0" borderId="2" xfId="0" applyNumberFormat="1" applyFont="1" applyBorder="1" applyAlignment="1">
      <alignment horizontal="right" vertical="center"/>
    </xf>
    <xf numFmtId="166" fontId="6" fillId="0" borderId="35" xfId="0" quotePrefix="1" applyNumberFormat="1" applyFont="1" applyFill="1" applyBorder="1" applyAlignment="1">
      <alignment horizontal="right"/>
    </xf>
    <xf numFmtId="166" fontId="0" fillId="0" borderId="2" xfId="0" applyNumberFormat="1" applyFill="1" applyBorder="1" applyAlignment="1">
      <alignment horizontal="right" vertical="center"/>
    </xf>
    <xf numFmtId="166" fontId="60" fillId="0" borderId="35" xfId="0" applyNumberFormat="1" applyFont="1" applyFill="1" applyBorder="1" applyAlignment="1">
      <alignment horizontal="right" vertical="center"/>
    </xf>
    <xf numFmtId="166" fontId="0" fillId="10" borderId="35" xfId="0" applyNumberFormat="1" applyFill="1" applyBorder="1" applyAlignment="1">
      <alignment horizontal="right"/>
    </xf>
    <xf numFmtId="166" fontId="6" fillId="0" borderId="12" xfId="0" applyNumberFormat="1" applyFont="1" applyFill="1" applyBorder="1" applyAlignment="1">
      <alignment horizontal="right" vertical="center"/>
    </xf>
    <xf numFmtId="166" fontId="6" fillId="10" borderId="18" xfId="0" applyNumberFormat="1" applyFont="1" applyFill="1" applyBorder="1" applyAlignment="1">
      <alignment horizontal="right" vertical="center"/>
    </xf>
    <xf numFmtId="2" fontId="0" fillId="0" borderId="35" xfId="0" applyNumberFormat="1" applyFill="1" applyBorder="1" applyAlignment="1">
      <alignment horizontal="right"/>
    </xf>
    <xf numFmtId="176" fontId="0" fillId="0" borderId="21" xfId="0" applyNumberFormat="1" applyBorder="1" applyAlignment="1">
      <alignment horizontal="right"/>
    </xf>
    <xf numFmtId="176" fontId="0" fillId="0" borderId="17" xfId="0" applyNumberFormat="1" applyBorder="1" applyAlignment="1">
      <alignment horizontal="right"/>
    </xf>
    <xf numFmtId="176" fontId="0" fillId="0" borderId="35" xfId="0" applyNumberFormat="1" applyFill="1" applyBorder="1" applyAlignment="1">
      <alignment horizontal="right"/>
    </xf>
    <xf numFmtId="176" fontId="6" fillId="0" borderId="0" xfId="0" applyNumberFormat="1" applyFont="1" applyFill="1" applyBorder="1" applyAlignment="1">
      <alignment horizontal="right"/>
    </xf>
    <xf numFmtId="0" fontId="0" fillId="0" borderId="5" xfId="0" applyNumberFormat="1" applyFill="1" applyBorder="1" applyAlignment="1">
      <alignment horizontal="right"/>
    </xf>
    <xf numFmtId="0" fontId="6" fillId="0" borderId="56" xfId="0" applyFont="1" applyFill="1" applyBorder="1" applyAlignment="1"/>
    <xf numFmtId="0" fontId="6" fillId="0" borderId="56" xfId="0" applyFont="1" applyFill="1" applyBorder="1" applyAlignment="1">
      <alignment vertical="center"/>
    </xf>
    <xf numFmtId="0" fontId="6" fillId="0" borderId="57" xfId="0" applyFont="1" applyFill="1" applyBorder="1" applyAlignment="1">
      <alignment vertical="center"/>
    </xf>
    <xf numFmtId="0" fontId="1" fillId="0" borderId="15" xfId="0" applyFont="1" applyBorder="1" applyAlignment="1">
      <alignment horizontal="center" vertical="center"/>
    </xf>
    <xf numFmtId="0" fontId="1" fillId="0" borderId="18" xfId="0" applyFont="1" applyBorder="1" applyAlignment="1">
      <alignment horizontal="center" vertical="center"/>
    </xf>
    <xf numFmtId="0" fontId="11" fillId="0" borderId="20"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46" xfId="0" applyFont="1" applyBorder="1" applyAlignment="1">
      <alignment horizontal="center" vertical="center" wrapText="1"/>
    </xf>
    <xf numFmtId="0" fontId="19" fillId="0" borderId="0" xfId="0" applyFont="1" applyAlignment="1">
      <alignment horizontal="center"/>
    </xf>
    <xf numFmtId="0" fontId="26" fillId="0" borderId="0" xfId="0" applyFont="1" applyAlignment="1">
      <alignment horizontal="center"/>
    </xf>
    <xf numFmtId="0" fontId="1" fillId="0" borderId="4" xfId="0" applyFont="1" applyBorder="1" applyAlignment="1">
      <alignment horizontal="center" vertical="center"/>
    </xf>
    <xf numFmtId="0" fontId="12" fillId="0" borderId="4" xfId="0" applyFont="1" applyBorder="1" applyAlignment="1">
      <alignment horizontal="center" vertical="center" wrapText="1"/>
    </xf>
    <xf numFmtId="0" fontId="0" fillId="0" borderId="4" xfId="0" applyBorder="1" applyAlignment="1">
      <alignment horizontal="center" vertical="center" wrapText="1"/>
    </xf>
    <xf numFmtId="0" fontId="1" fillId="0" borderId="4" xfId="0" applyFont="1" applyBorder="1" applyAlignment="1">
      <alignment horizontal="center" vertical="center" wrapText="1"/>
    </xf>
    <xf numFmtId="0" fontId="12" fillId="0" borderId="20" xfId="0" applyFont="1" applyBorder="1" applyAlignment="1">
      <alignment horizontal="center" vertical="center"/>
    </xf>
    <xf numFmtId="0" fontId="12" fillId="0" borderId="36" xfId="0" applyFont="1" applyBorder="1" applyAlignment="1">
      <alignment horizontal="center" vertical="center"/>
    </xf>
    <xf numFmtId="0" fontId="12" fillId="0" borderId="27" xfId="0" applyFont="1" applyBorder="1" applyAlignment="1">
      <alignment horizontal="center" vertical="center"/>
    </xf>
    <xf numFmtId="0" fontId="12" fillId="0" borderId="39" xfId="0" applyFont="1" applyBorder="1" applyAlignment="1">
      <alignment horizontal="center" vertical="center"/>
    </xf>
    <xf numFmtId="0" fontId="12" fillId="0" borderId="19" xfId="0" applyFont="1" applyBorder="1" applyAlignment="1">
      <alignment horizontal="center" vertical="center"/>
    </xf>
    <xf numFmtId="0" fontId="12" fillId="0" borderId="23" xfId="0" applyFont="1" applyBorder="1" applyAlignment="1">
      <alignment horizontal="center" vertical="center"/>
    </xf>
    <xf numFmtId="0" fontId="9" fillId="0" borderId="38" xfId="0" applyFont="1" applyBorder="1" applyAlignment="1">
      <alignment horizontal="center" vertical="center" wrapText="1"/>
    </xf>
    <xf numFmtId="0" fontId="88" fillId="9" borderId="71" xfId="0" applyFont="1" applyFill="1" applyBorder="1" applyAlignment="1">
      <alignment horizontal="center" vertical="top" wrapText="1"/>
    </xf>
    <xf numFmtId="0" fontId="88" fillId="9" borderId="70" xfId="0" applyFont="1" applyFill="1" applyBorder="1" applyAlignment="1">
      <alignment horizontal="center" vertical="top" wrapText="1"/>
    </xf>
    <xf numFmtId="0" fontId="90" fillId="9" borderId="38" xfId="0" applyFont="1" applyFill="1" applyBorder="1" applyAlignment="1">
      <alignment horizontal="center" vertical="top" wrapText="1"/>
    </xf>
    <xf numFmtId="0" fontId="90" fillId="9" borderId="22" xfId="0" applyFont="1" applyFill="1" applyBorder="1" applyAlignment="1">
      <alignment horizontal="center" vertical="top" wrapText="1"/>
    </xf>
    <xf numFmtId="0" fontId="88" fillId="9" borderId="30" xfId="0" applyFont="1" applyFill="1" applyBorder="1" applyAlignment="1">
      <alignment horizontal="center" vertical="top" wrapText="1"/>
    </xf>
    <xf numFmtId="0" fontId="88" fillId="9" borderId="29" xfId="0" applyFont="1" applyFill="1" applyBorder="1" applyAlignment="1">
      <alignment horizontal="center" vertical="top" wrapText="1"/>
    </xf>
    <xf numFmtId="0" fontId="9" fillId="0" borderId="38" xfId="0" applyFont="1" applyBorder="1" applyAlignment="1">
      <alignment horizontal="center" vertical="top" wrapText="1"/>
    </xf>
    <xf numFmtId="0" fontId="9" fillId="0" borderId="71" xfId="0" applyFont="1" applyBorder="1" applyAlignment="1">
      <alignment horizontal="center" vertical="center" wrapText="1"/>
    </xf>
    <xf numFmtId="0" fontId="9" fillId="0" borderId="71" xfId="0" applyFont="1" applyBorder="1" applyAlignment="1">
      <alignment horizontal="center" vertical="top" wrapText="1"/>
    </xf>
    <xf numFmtId="0" fontId="85" fillId="9" borderId="71" xfId="0" applyFont="1" applyFill="1" applyBorder="1" applyAlignment="1">
      <alignment horizontal="center" vertical="top" wrapText="1"/>
    </xf>
    <xf numFmtId="0" fontId="85" fillId="9" borderId="70" xfId="0" applyFont="1" applyFill="1" applyBorder="1" applyAlignment="1">
      <alignment horizontal="center" vertical="top" wrapText="1"/>
    </xf>
    <xf numFmtId="0" fontId="87" fillId="0" borderId="0" xfId="0" applyFont="1" applyAlignment="1">
      <alignment horizontal="center"/>
    </xf>
    <xf numFmtId="0" fontId="91" fillId="0" borderId="0" xfId="0" applyFont="1" applyAlignment="1">
      <alignment horizontal="center"/>
    </xf>
    <xf numFmtId="0" fontId="91" fillId="0" borderId="0" xfId="0" quotePrefix="1" applyFont="1" applyAlignment="1">
      <alignment horizontal="center"/>
    </xf>
    <xf numFmtId="0" fontId="86" fillId="0" borderId="0" xfId="0" applyFont="1" applyAlignment="1">
      <alignment horizontal="center"/>
    </xf>
    <xf numFmtId="3" fontId="21" fillId="0" borderId="0" xfId="0" applyNumberFormat="1" applyFont="1" applyBorder="1" applyAlignment="1">
      <alignment horizontal="left" vertical="center" wrapText="1"/>
    </xf>
    <xf numFmtId="0" fontId="12" fillId="0" borderId="20" xfId="0" applyFont="1" applyFill="1" applyBorder="1" applyAlignment="1">
      <alignment horizontal="center" vertical="center"/>
    </xf>
    <xf numFmtId="0" fontId="12" fillId="0" borderId="39" xfId="0" applyFont="1" applyFill="1" applyBorder="1" applyAlignment="1">
      <alignment horizontal="center" vertical="center"/>
    </xf>
    <xf numFmtId="49" fontId="12" fillId="8" borderId="40" xfId="0" applyNumberFormat="1" applyFont="1" applyFill="1" applyBorder="1" applyAlignment="1">
      <alignment horizontal="center" vertical="center" wrapText="1"/>
    </xf>
    <xf numFmtId="49" fontId="12" fillId="8" borderId="2" xfId="0" applyNumberFormat="1" applyFont="1" applyFill="1" applyBorder="1" applyAlignment="1">
      <alignment horizontal="center" vertical="center" wrapText="1"/>
    </xf>
    <xf numFmtId="3" fontId="12" fillId="0" borderId="43" xfId="0" applyNumberFormat="1" applyFont="1" applyBorder="1" applyAlignment="1">
      <alignment horizontal="center" vertical="center"/>
    </xf>
    <xf numFmtId="3" fontId="12" fillId="0" borderId="42" xfId="0" applyNumberFormat="1" applyFont="1" applyBorder="1" applyAlignment="1">
      <alignment horizontal="center" vertical="center"/>
    </xf>
    <xf numFmtId="0" fontId="12" fillId="0" borderId="36" xfId="0" applyFont="1" applyFill="1" applyBorder="1" applyAlignment="1">
      <alignment horizontal="center" vertical="center"/>
    </xf>
    <xf numFmtId="0" fontId="21" fillId="0" borderId="0" xfId="0" applyFont="1" applyBorder="1" applyAlignment="1">
      <alignment horizontal="left" vertical="center" wrapText="1"/>
    </xf>
    <xf numFmtId="3" fontId="1" fillId="0" borderId="15" xfId="0" applyNumberFormat="1" applyFont="1" applyBorder="1" applyAlignment="1">
      <alignment horizontal="center" vertical="center"/>
    </xf>
    <xf numFmtId="3" fontId="1" fillId="0" borderId="18" xfId="0" applyNumberFormat="1" applyFont="1" applyBorder="1" applyAlignment="1">
      <alignment horizontal="center" vertical="center"/>
    </xf>
    <xf numFmtId="0" fontId="1" fillId="0" borderId="43" xfId="0" applyFont="1" applyBorder="1" applyAlignment="1">
      <alignment horizontal="center" vertical="center"/>
    </xf>
    <xf numFmtId="0" fontId="1" fillId="0" borderId="28" xfId="0" applyFont="1" applyBorder="1" applyAlignment="1">
      <alignment horizontal="center" vertical="center"/>
    </xf>
    <xf numFmtId="0" fontId="1" fillId="0" borderId="42" xfId="0" applyFont="1" applyBorder="1" applyAlignment="1">
      <alignment horizontal="center" vertical="center"/>
    </xf>
    <xf numFmtId="0" fontId="1" fillId="0" borderId="12" xfId="0" applyFont="1" applyBorder="1" applyAlignment="1">
      <alignment horizontal="center" vertical="center"/>
    </xf>
    <xf numFmtId="0" fontId="21" fillId="0" borderId="0" xfId="15" applyFont="1" applyAlignment="1">
      <alignment horizontal="left" wrapText="1"/>
    </xf>
    <xf numFmtId="0" fontId="12" fillId="0" borderId="15" xfId="0" applyFont="1" applyBorder="1" applyAlignment="1">
      <alignment horizontal="center" vertical="center" textRotation="90" wrapText="1"/>
    </xf>
    <xf numFmtId="0" fontId="12" fillId="0" borderId="16" xfId="0" applyFont="1" applyBorder="1" applyAlignment="1">
      <alignment horizontal="center" vertical="center" textRotation="90" wrapText="1"/>
    </xf>
    <xf numFmtId="0" fontId="12" fillId="0" borderId="18" xfId="0" applyFont="1" applyBorder="1" applyAlignment="1">
      <alignment horizontal="center" vertical="center" textRotation="90" wrapText="1"/>
    </xf>
    <xf numFmtId="0" fontId="21" fillId="0" borderId="0" xfId="0" applyFont="1" applyBorder="1" applyAlignment="1">
      <alignment horizontal="left" wrapText="1"/>
    </xf>
    <xf numFmtId="0" fontId="1" fillId="0" borderId="4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0" xfId="0" applyFont="1" applyBorder="1" applyAlignment="1">
      <alignment horizontal="left" vertical="center" wrapText="1"/>
    </xf>
    <xf numFmtId="0" fontId="1" fillId="0" borderId="37" xfId="0" applyFont="1" applyBorder="1" applyAlignment="1">
      <alignment horizontal="left" vertical="center" wrapText="1"/>
    </xf>
    <xf numFmtId="0" fontId="1" fillId="0" borderId="2" xfId="0" applyFont="1" applyBorder="1" applyAlignment="1">
      <alignment horizontal="left" vertical="center" wrapText="1"/>
    </xf>
    <xf numFmtId="0" fontId="0" fillId="0" borderId="5" xfId="0" applyFill="1" applyBorder="1" applyAlignment="1">
      <alignment horizontal="right"/>
    </xf>
    <xf numFmtId="0" fontId="0" fillId="0" borderId="5" xfId="0" applyFill="1" applyBorder="1" applyAlignment="1">
      <alignment horizontal="right" vertical="center"/>
    </xf>
    <xf numFmtId="0" fontId="0" fillId="0" borderId="56" xfId="0" applyFill="1" applyBorder="1" applyAlignment="1">
      <alignment horizontal="right" vertical="center"/>
    </xf>
    <xf numFmtId="0" fontId="0" fillId="0" borderId="57" xfId="0" applyFill="1" applyBorder="1" applyAlignment="1">
      <alignment horizontal="right" vertical="center"/>
    </xf>
    <xf numFmtId="49" fontId="12" fillId="10" borderId="40" xfId="0" applyNumberFormat="1" applyFont="1" applyFill="1" applyBorder="1" applyAlignment="1">
      <alignment horizontal="center" vertical="center"/>
    </xf>
    <xf numFmtId="49" fontId="12" fillId="10" borderId="2" xfId="0" applyNumberFormat="1" applyFont="1" applyFill="1" applyBorder="1" applyAlignment="1">
      <alignment horizontal="center" vertical="center"/>
    </xf>
    <xf numFmtId="0" fontId="12" fillId="0" borderId="19"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3" xfId="0" applyFont="1" applyFill="1" applyBorder="1" applyAlignment="1">
      <alignment horizontal="center" vertical="center"/>
    </xf>
    <xf numFmtId="0" fontId="0" fillId="0" borderId="56" xfId="0" applyFill="1" applyBorder="1" applyAlignment="1">
      <alignment horizontal="right"/>
    </xf>
    <xf numFmtId="0" fontId="0" fillId="0" borderId="57" xfId="0" applyFill="1" applyBorder="1" applyAlignment="1">
      <alignment horizontal="right"/>
    </xf>
    <xf numFmtId="0" fontId="1" fillId="0" borderId="19" xfId="0" applyFont="1" applyFill="1" applyBorder="1" applyAlignment="1">
      <alignment horizontal="center" vertical="center"/>
    </xf>
    <xf numFmtId="0" fontId="12" fillId="0" borderId="18" xfId="0" applyFont="1" applyBorder="1" applyAlignment="1">
      <alignment horizontal="center" vertical="center"/>
    </xf>
    <xf numFmtId="0" fontId="12" fillId="0" borderId="15" xfId="0" applyFont="1" applyBorder="1" applyAlignment="1">
      <alignment horizontal="center" vertical="center"/>
    </xf>
    <xf numFmtId="0" fontId="12" fillId="0" borderId="10" xfId="0" applyFont="1" applyBorder="1" applyAlignment="1">
      <alignment horizontal="center" vertical="center"/>
    </xf>
    <xf numFmtId="0" fontId="12" fillId="0" borderId="13" xfId="0" applyFont="1" applyBorder="1" applyAlignment="1">
      <alignment horizontal="center" vertical="center"/>
    </xf>
    <xf numFmtId="0" fontId="12" fillId="0" borderId="28"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8" xfId="0" applyFont="1" applyFill="1" applyBorder="1" applyAlignment="1">
      <alignment horizontal="center" vertical="center"/>
    </xf>
    <xf numFmtId="49" fontId="12" fillId="10" borderId="43" xfId="0" applyNumberFormat="1" applyFont="1" applyFill="1" applyBorder="1" applyAlignment="1">
      <alignment horizontal="center" vertical="center" wrapText="1"/>
    </xf>
    <xf numFmtId="49" fontId="12" fillId="10" borderId="28" xfId="0" applyNumberFormat="1" applyFont="1" applyFill="1" applyBorder="1" applyAlignment="1">
      <alignment horizontal="center" vertical="center" wrapText="1"/>
    </xf>
    <xf numFmtId="49" fontId="12" fillId="10" borderId="9" xfId="0" applyNumberFormat="1" applyFont="1" applyFill="1" applyBorder="1" applyAlignment="1">
      <alignment horizontal="center" vertical="center" wrapText="1"/>
    </xf>
    <xf numFmtId="49" fontId="12" fillId="10" borderId="35" xfId="0" applyNumberFormat="1" applyFont="1" applyFill="1" applyBorder="1" applyAlignment="1">
      <alignment horizontal="center" vertical="center" wrapText="1"/>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49" fontId="1" fillId="10" borderId="43" xfId="0" applyNumberFormat="1" applyFont="1" applyFill="1" applyBorder="1" applyAlignment="1">
      <alignment horizontal="center" vertical="center" wrapText="1"/>
    </xf>
    <xf numFmtId="49" fontId="1" fillId="10" borderId="28" xfId="0" applyNumberFormat="1" applyFont="1" applyFill="1" applyBorder="1" applyAlignment="1">
      <alignment horizontal="center" vertical="center" wrapText="1"/>
    </xf>
    <xf numFmtId="49" fontId="1" fillId="10" borderId="9" xfId="0" applyNumberFormat="1" applyFont="1" applyFill="1" applyBorder="1" applyAlignment="1">
      <alignment horizontal="center" vertical="center" wrapText="1"/>
    </xf>
    <xf numFmtId="49" fontId="1" fillId="10" borderId="35" xfId="0" applyNumberFormat="1" applyFont="1" applyFill="1" applyBorder="1" applyAlignment="1">
      <alignment horizontal="center" vertical="center" wrapText="1"/>
    </xf>
    <xf numFmtId="0" fontId="16" fillId="0" borderId="0" xfId="0" applyFont="1" applyAlignment="1">
      <alignment horizontal="center"/>
    </xf>
    <xf numFmtId="0" fontId="19" fillId="0" borderId="0" xfId="0" applyFont="1" applyFill="1" applyAlignment="1">
      <alignment horizontal="center"/>
    </xf>
    <xf numFmtId="0" fontId="1" fillId="0" borderId="16" xfId="0" applyFont="1" applyBorder="1" applyAlignment="1">
      <alignment horizontal="center" vertical="center"/>
    </xf>
    <xf numFmtId="0" fontId="21" fillId="0" borderId="0" xfId="0" applyFont="1" applyAlignment="1">
      <alignment vertical="center" wrapText="1"/>
    </xf>
    <xf numFmtId="0" fontId="18" fillId="0" borderId="15"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18" xfId="0" applyFont="1" applyFill="1" applyBorder="1" applyAlignment="1">
      <alignment horizontal="center" vertical="center"/>
    </xf>
    <xf numFmtId="0" fontId="14" fillId="0" borderId="0" xfId="0" applyFont="1" applyAlignment="1">
      <alignment horizontal="left"/>
    </xf>
    <xf numFmtId="0" fontId="1" fillId="0" borderId="43" xfId="0" applyFont="1" applyBorder="1" applyAlignment="1">
      <alignment horizontal="center" wrapText="1"/>
    </xf>
    <xf numFmtId="0" fontId="1" fillId="0" borderId="28" xfId="0" applyFont="1" applyBorder="1" applyAlignment="1">
      <alignment horizontal="center" wrapText="1"/>
    </xf>
    <xf numFmtId="0" fontId="1" fillId="0" borderId="9" xfId="0" applyFont="1" applyBorder="1" applyAlignment="1">
      <alignment horizontal="center" wrapText="1"/>
    </xf>
    <xf numFmtId="0" fontId="1" fillId="0" borderId="35" xfId="0" applyFont="1" applyBorder="1" applyAlignment="1">
      <alignment horizontal="center" wrapText="1"/>
    </xf>
    <xf numFmtId="14" fontId="11" fillId="0" borderId="0" xfId="0" applyNumberFormat="1" applyFont="1" applyAlignment="1">
      <alignment horizontal="left"/>
    </xf>
    <xf numFmtId="0" fontId="0" fillId="0" borderId="0" xfId="0" applyAlignment="1">
      <alignment horizontal="left"/>
    </xf>
    <xf numFmtId="14" fontId="11" fillId="0" borderId="0" xfId="0" applyNumberFormat="1" applyFont="1" applyFill="1" applyAlignment="1">
      <alignment horizontal="left"/>
    </xf>
    <xf numFmtId="0" fontId="21" fillId="0" borderId="0" xfId="0" applyFont="1" applyAlignment="1">
      <alignment horizontal="left" vertical="center" wrapText="1"/>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18" xfId="0" applyFont="1" applyBorder="1" applyAlignment="1">
      <alignment horizontal="center" vertical="center"/>
    </xf>
    <xf numFmtId="3" fontId="1" fillId="0" borderId="16" xfId="0" applyNumberFormat="1" applyFont="1" applyBorder="1" applyAlignment="1">
      <alignment horizontal="center" vertical="center"/>
    </xf>
    <xf numFmtId="49" fontId="11" fillId="0" borderId="0" xfId="0" applyNumberFormat="1" applyFont="1" applyBorder="1" applyAlignment="1">
      <alignment horizontal="left"/>
    </xf>
    <xf numFmtId="0" fontId="20" fillId="0" borderId="27" xfId="0" applyFont="1" applyBorder="1" applyAlignment="1">
      <alignment horizontal="center" vertical="center"/>
    </xf>
    <xf numFmtId="0" fontId="20" fillId="0" borderId="11" xfId="0" applyFont="1" applyBorder="1" applyAlignment="1">
      <alignment horizontal="center" vertical="center"/>
    </xf>
    <xf numFmtId="0" fontId="20" fillId="0" borderId="30" xfId="0" applyFont="1" applyBorder="1" applyAlignment="1">
      <alignment horizontal="center" vertical="center"/>
    </xf>
    <xf numFmtId="0" fontId="20" fillId="0" borderId="29" xfId="0" applyFont="1" applyBorder="1" applyAlignment="1">
      <alignment horizontal="center" vertical="center"/>
    </xf>
    <xf numFmtId="3" fontId="1" fillId="0" borderId="19" xfId="0" applyNumberFormat="1" applyFont="1" applyBorder="1" applyAlignment="1">
      <alignment horizontal="center" vertical="center"/>
    </xf>
    <xf numFmtId="3" fontId="1" fillId="0" borderId="21" xfId="0" applyNumberFormat="1" applyFont="1" applyBorder="1" applyAlignment="1">
      <alignment horizontal="center" vertical="center"/>
    </xf>
    <xf numFmtId="3" fontId="1" fillId="0" borderId="23" xfId="0" applyNumberFormat="1" applyFont="1" applyBorder="1" applyAlignment="1">
      <alignment horizontal="center" vertical="center"/>
    </xf>
    <xf numFmtId="49" fontId="1" fillId="0" borderId="20" xfId="0" applyNumberFormat="1" applyFont="1" applyBorder="1" applyAlignment="1">
      <alignment horizontal="center" vertical="center"/>
    </xf>
    <xf numFmtId="49" fontId="12" fillId="0" borderId="36" xfId="0" applyNumberFormat="1" applyFont="1" applyBorder="1" applyAlignment="1">
      <alignment horizontal="center" vertical="center"/>
    </xf>
    <xf numFmtId="49" fontId="1" fillId="0" borderId="28" xfId="0" applyNumberFormat="1" applyFont="1" applyBorder="1" applyAlignment="1">
      <alignment horizontal="center" vertical="center"/>
    </xf>
    <xf numFmtId="49" fontId="12" fillId="0" borderId="12" xfId="0" applyNumberFormat="1" applyFont="1" applyBorder="1" applyAlignment="1">
      <alignment horizontal="center" vertical="center"/>
    </xf>
    <xf numFmtId="0" fontId="71" fillId="0" borderId="0" xfId="0" applyFont="1" applyFill="1" applyAlignment="1">
      <alignment horizontal="left"/>
    </xf>
    <xf numFmtId="0" fontId="19" fillId="0" borderId="0" xfId="0" applyFont="1" applyFill="1" applyAlignment="1">
      <alignment horizontal="left"/>
    </xf>
    <xf numFmtId="0" fontId="94" fillId="0" borderId="98" xfId="0" applyFont="1" applyFill="1" applyBorder="1" applyAlignment="1">
      <alignment horizontal="center" vertical="center" wrapText="1"/>
    </xf>
    <xf numFmtId="0" fontId="94" fillId="0" borderId="98" xfId="0" applyFont="1" applyFill="1" applyBorder="1" applyAlignment="1">
      <alignment horizontal="center" vertical="center"/>
    </xf>
    <xf numFmtId="0" fontId="12" fillId="0" borderId="10" xfId="14" applyFont="1" applyBorder="1" applyAlignment="1">
      <alignment horizontal="center" vertical="center" wrapText="1"/>
    </xf>
    <xf numFmtId="0" fontId="12" fillId="0" borderId="13" xfId="14" applyFont="1" applyBorder="1" applyAlignment="1">
      <alignment horizontal="center" vertical="center" wrapText="1"/>
    </xf>
    <xf numFmtId="0" fontId="12" fillId="0" borderId="20" xfId="14" applyFont="1" applyBorder="1" applyAlignment="1">
      <alignment horizontal="center" vertical="center" wrapText="1"/>
    </xf>
    <xf numFmtId="0" fontId="12" fillId="0" borderId="36" xfId="14" applyFont="1" applyBorder="1" applyAlignment="1">
      <alignment horizontal="center" vertical="center" wrapText="1"/>
    </xf>
    <xf numFmtId="0" fontId="8" fillId="0" borderId="0" xfId="0" applyFont="1" applyFill="1" applyAlignment="1">
      <alignment horizontal="left"/>
    </xf>
    <xf numFmtId="0" fontId="12" fillId="0" borderId="19" xfId="14" applyFont="1" applyBorder="1" applyAlignment="1">
      <alignment horizontal="center" vertical="center" wrapText="1"/>
    </xf>
    <xf numFmtId="0" fontId="12" fillId="0" borderId="23" xfId="14" applyFont="1" applyBorder="1" applyAlignment="1">
      <alignment horizontal="center" vertical="center" wrapText="1"/>
    </xf>
  </cellXfs>
  <cellStyles count="23">
    <cellStyle name="Comma" xfId="1"/>
    <cellStyle name="Currency" xfId="2"/>
    <cellStyle name="Date" xfId="3"/>
    <cellStyle name="F2" xfId="4"/>
    <cellStyle name="F3" xfId="5"/>
    <cellStyle name="F4" xfId="6"/>
    <cellStyle name="F5" xfId="7"/>
    <cellStyle name="F6" xfId="8"/>
    <cellStyle name="F7" xfId="9"/>
    <cellStyle name="F8" xfId="10"/>
    <cellStyle name="Fixed" xfId="11"/>
    <cellStyle name="Heading1" xfId="12"/>
    <cellStyle name="Heading2" xfId="13"/>
    <cellStyle name="Normal" xfId="0" builtinId="0"/>
    <cellStyle name="Normal 2" xfId="14"/>
    <cellStyle name="Normal_pagamentos" xfId="15"/>
    <cellStyle name="Percent" xfId="16"/>
    <cellStyle name="Percentagem" xfId="17" builtinId="5"/>
    <cellStyle name="Percentagem 2" xfId="18"/>
    <cellStyle name="Total" xfId="19" builtinId="25" customBuiltin="1"/>
    <cellStyle name="Vírgula" xfId="20" builtinId="3"/>
    <cellStyle name="Vírgula_Campo 372-2007-V2" xfId="21"/>
    <cellStyle name="Vírgula_pagamentos" xfId="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pt-PT"/>
              <a:t>Principais Indicadores</a:t>
            </a:r>
          </a:p>
        </c:rich>
      </c:tx>
      <c:layout>
        <c:manualLayout>
          <c:xMode val="edge"/>
          <c:yMode val="edge"/>
          <c:x val="0.38870103113943605"/>
          <c:y val="3.3333333333333333E-2"/>
        </c:manualLayout>
      </c:layout>
      <c:overlay val="0"/>
    </c:title>
    <c:autoTitleDeleted val="0"/>
    <c:plotArea>
      <c:layout>
        <c:manualLayout>
          <c:layoutTarget val="inner"/>
          <c:xMode val="edge"/>
          <c:yMode val="edge"/>
          <c:x val="8.1356021976542611E-2"/>
          <c:y val="0.15740769207120239"/>
          <c:w val="0.82372972251249399"/>
          <c:h val="0.65926045149821233"/>
        </c:manualLayout>
      </c:layout>
      <c:barChart>
        <c:barDir val="col"/>
        <c:grouping val="clustered"/>
        <c:varyColors val="0"/>
        <c:ser>
          <c:idx val="0"/>
          <c:order val="0"/>
          <c:invertIfNegative val="0"/>
          <c:cat>
            <c:multiLvlStrRef>
              <c:f>(RESUMO!$AI$9:$AK$10,RESUMO!$AM$9:$AO$10)</c:f>
              <c:multiLvlStrCache>
                <c:ptCount val="6"/>
                <c:lvl>
                  <c:pt idx="0">
                    <c:v>POSITIVO</c:v>
                  </c:pt>
                  <c:pt idx="1">
                    <c:v>POSITIVO</c:v>
                  </c:pt>
                  <c:pt idx="2">
                    <c:v>POSITIVO</c:v>
                  </c:pt>
                  <c:pt idx="3">
                    <c:v>POSITIVO</c:v>
                  </c:pt>
                </c:lvl>
                <c:lvl>
                  <c:pt idx="0">
                    <c:v>RES. CONT. POS.</c:v>
                  </c:pt>
                  <c:pt idx="1">
                    <c:v>RES. CONT. NEG.</c:v>
                  </c:pt>
                  <c:pt idx="2">
                    <c:v>LUCRO TRIBUTÁVEL</c:v>
                  </c:pt>
                  <c:pt idx="3">
                    <c:v>PREJUIZO FISCAL</c:v>
                  </c:pt>
                  <c:pt idx="4">
                    <c:v>MATÉRIA COLETÁVEL</c:v>
                  </c:pt>
                  <c:pt idx="5">
                    <c:v>IRC LIQUIDADO</c:v>
                  </c:pt>
                </c:lvl>
              </c:multiLvlStrCache>
            </c:multiLvlStrRef>
          </c:cat>
          <c:val>
            <c:numRef>
              <c:f>RESUMO!$AI$11:$AO$11</c:f>
            </c:numRef>
          </c:val>
        </c:ser>
        <c:ser>
          <c:idx val="4"/>
          <c:order val="1"/>
          <c:invertIfNegative val="0"/>
          <c:cat>
            <c:multiLvlStrRef>
              <c:f>(RESUMO!$AI$9:$AK$10,RESUMO!$AM$9:$AO$10)</c:f>
              <c:multiLvlStrCache>
                <c:ptCount val="6"/>
                <c:lvl>
                  <c:pt idx="0">
                    <c:v>POSITIVO</c:v>
                  </c:pt>
                  <c:pt idx="1">
                    <c:v>POSITIVO</c:v>
                  </c:pt>
                  <c:pt idx="2">
                    <c:v>POSITIVO</c:v>
                  </c:pt>
                  <c:pt idx="3">
                    <c:v>POSITIVO</c:v>
                  </c:pt>
                </c:lvl>
                <c:lvl>
                  <c:pt idx="0">
                    <c:v>RES. CONT. POS.</c:v>
                  </c:pt>
                  <c:pt idx="1">
                    <c:v>RES. CONT. NEG.</c:v>
                  </c:pt>
                  <c:pt idx="2">
                    <c:v>LUCRO TRIBUTÁVEL</c:v>
                  </c:pt>
                  <c:pt idx="3">
                    <c:v>PREJUIZO FISCAL</c:v>
                  </c:pt>
                  <c:pt idx="4">
                    <c:v>MATÉRIA COLETÁVEL</c:v>
                  </c:pt>
                  <c:pt idx="5">
                    <c:v>IRC LIQUIDADO</c:v>
                  </c:pt>
                </c:lvl>
              </c:multiLvlStrCache>
            </c:multiLvlStrRef>
          </c:cat>
          <c:val>
            <c:numRef>
              <c:f>RESUMO!$AI$12:$AO$12</c:f>
            </c:numRef>
          </c:val>
        </c:ser>
        <c:ser>
          <c:idx val="1"/>
          <c:order val="2"/>
          <c:tx>
            <c:strRef>
              <c:f>RESUMO!$A$13</c:f>
              <c:strCache>
                <c:ptCount val="1"/>
                <c:pt idx="0">
                  <c:v>2012</c:v>
                </c:pt>
              </c:strCache>
            </c:strRef>
          </c:tx>
          <c:invertIfNegative val="0"/>
          <c:cat>
            <c:multiLvlStrRef>
              <c:f>(RESUMO!$AI$9:$AK$10,RESUMO!$AM$9:$AO$10)</c:f>
              <c:multiLvlStrCache>
                <c:ptCount val="6"/>
                <c:lvl>
                  <c:pt idx="0">
                    <c:v>POSITIVO</c:v>
                  </c:pt>
                  <c:pt idx="1">
                    <c:v>POSITIVO</c:v>
                  </c:pt>
                  <c:pt idx="2">
                    <c:v>POSITIVO</c:v>
                  </c:pt>
                  <c:pt idx="3">
                    <c:v>POSITIVO</c:v>
                  </c:pt>
                </c:lvl>
                <c:lvl>
                  <c:pt idx="0">
                    <c:v>RES. CONT. POS.</c:v>
                  </c:pt>
                  <c:pt idx="1">
                    <c:v>RES. CONT. NEG.</c:v>
                  </c:pt>
                  <c:pt idx="2">
                    <c:v>LUCRO TRIBUTÁVEL</c:v>
                  </c:pt>
                  <c:pt idx="3">
                    <c:v>PREJUIZO FISCAL</c:v>
                  </c:pt>
                  <c:pt idx="4">
                    <c:v>MATÉRIA COLETÁVEL</c:v>
                  </c:pt>
                  <c:pt idx="5">
                    <c:v>IRC LIQUIDADO</c:v>
                  </c:pt>
                </c:lvl>
              </c:multiLvlStrCache>
            </c:multiLvlStrRef>
          </c:cat>
          <c:val>
            <c:numRef>
              <c:f>(RESUMO!$AI$13:$AK$13,RESUMO!$AM$13:$AO$13)</c:f>
              <c:numCache>
                <c:formatCode>#,##0</c:formatCode>
                <c:ptCount val="6"/>
                <c:pt idx="0">
                  <c:v>22337.787770160001</c:v>
                </c:pt>
                <c:pt idx="1">
                  <c:v>25219.671677280003</c:v>
                </c:pt>
                <c:pt idx="2">
                  <c:v>18385.308139060002</c:v>
                </c:pt>
                <c:pt idx="3">
                  <c:v>17658.445920689999</c:v>
                </c:pt>
                <c:pt idx="4">
                  <c:v>13933.508835580002</c:v>
                </c:pt>
                <c:pt idx="5">
                  <c:v>2801.91327116</c:v>
                </c:pt>
              </c:numCache>
            </c:numRef>
          </c:val>
        </c:ser>
        <c:ser>
          <c:idx val="2"/>
          <c:order val="3"/>
          <c:tx>
            <c:strRef>
              <c:f>RESUMO!$A$14</c:f>
              <c:strCache>
                <c:ptCount val="1"/>
                <c:pt idx="0">
                  <c:v>2013</c:v>
                </c:pt>
              </c:strCache>
            </c:strRef>
          </c:tx>
          <c:invertIfNegative val="0"/>
          <c:cat>
            <c:multiLvlStrRef>
              <c:f>(RESUMO!$AI$9:$AK$10,RESUMO!$AM$9:$AO$10)</c:f>
              <c:multiLvlStrCache>
                <c:ptCount val="6"/>
                <c:lvl>
                  <c:pt idx="0">
                    <c:v>POSITIVO</c:v>
                  </c:pt>
                  <c:pt idx="1">
                    <c:v>POSITIVO</c:v>
                  </c:pt>
                  <c:pt idx="2">
                    <c:v>POSITIVO</c:v>
                  </c:pt>
                  <c:pt idx="3">
                    <c:v>POSITIVO</c:v>
                  </c:pt>
                </c:lvl>
                <c:lvl>
                  <c:pt idx="0">
                    <c:v>RES. CONT. POS.</c:v>
                  </c:pt>
                  <c:pt idx="1">
                    <c:v>RES. CONT. NEG.</c:v>
                  </c:pt>
                  <c:pt idx="2">
                    <c:v>LUCRO TRIBUTÁVEL</c:v>
                  </c:pt>
                  <c:pt idx="3">
                    <c:v>PREJUIZO FISCAL</c:v>
                  </c:pt>
                  <c:pt idx="4">
                    <c:v>MATÉRIA COLETÁVEL</c:v>
                  </c:pt>
                  <c:pt idx="5">
                    <c:v>IRC LIQUIDADO</c:v>
                  </c:pt>
                </c:lvl>
              </c:multiLvlStrCache>
            </c:multiLvlStrRef>
          </c:cat>
          <c:val>
            <c:numRef>
              <c:f>(RESUMO!$AI$14:$AK$14,RESUMO!$AM$14:$AO$14)</c:f>
              <c:numCache>
                <c:formatCode>#,##0</c:formatCode>
                <c:ptCount val="6"/>
                <c:pt idx="0">
                  <c:v>26222.743211389999</c:v>
                </c:pt>
                <c:pt idx="1">
                  <c:v>23027.894103839997</c:v>
                </c:pt>
                <c:pt idx="2">
                  <c:v>19404.167466309998</c:v>
                </c:pt>
                <c:pt idx="3">
                  <c:v>15551.225995540004</c:v>
                </c:pt>
                <c:pt idx="4">
                  <c:v>14834.631557370001</c:v>
                </c:pt>
                <c:pt idx="5">
                  <c:v>2779.1357460699996</c:v>
                </c:pt>
              </c:numCache>
            </c:numRef>
          </c:val>
        </c:ser>
        <c:ser>
          <c:idx val="3"/>
          <c:order val="4"/>
          <c:tx>
            <c:strRef>
              <c:f>RESUMO!$A$15</c:f>
              <c:strCache>
                <c:ptCount val="1"/>
                <c:pt idx="0">
                  <c:v>2014</c:v>
                </c:pt>
              </c:strCache>
            </c:strRef>
          </c:tx>
          <c:invertIfNegative val="0"/>
          <c:cat>
            <c:multiLvlStrRef>
              <c:f>(RESUMO!$AI$9:$AK$10,RESUMO!$AM$9:$AO$10)</c:f>
              <c:multiLvlStrCache>
                <c:ptCount val="6"/>
                <c:lvl>
                  <c:pt idx="0">
                    <c:v>POSITIVO</c:v>
                  </c:pt>
                  <c:pt idx="1">
                    <c:v>POSITIVO</c:v>
                  </c:pt>
                  <c:pt idx="2">
                    <c:v>POSITIVO</c:v>
                  </c:pt>
                  <c:pt idx="3">
                    <c:v>POSITIVO</c:v>
                  </c:pt>
                </c:lvl>
                <c:lvl>
                  <c:pt idx="0">
                    <c:v>RES. CONT. POS.</c:v>
                  </c:pt>
                  <c:pt idx="1">
                    <c:v>RES. CONT. NEG.</c:v>
                  </c:pt>
                  <c:pt idx="2">
                    <c:v>LUCRO TRIBUTÁVEL</c:v>
                  </c:pt>
                  <c:pt idx="3">
                    <c:v>PREJUIZO FISCAL</c:v>
                  </c:pt>
                  <c:pt idx="4">
                    <c:v>MATÉRIA COLETÁVEL</c:v>
                  </c:pt>
                  <c:pt idx="5">
                    <c:v>IRC LIQUIDADO</c:v>
                  </c:pt>
                </c:lvl>
              </c:multiLvlStrCache>
            </c:multiLvlStrRef>
          </c:cat>
          <c:val>
            <c:numRef>
              <c:f>(RESUMO!$AI$15:$AK$15,RESUMO!$AM$15:$AO$15)</c:f>
              <c:numCache>
                <c:formatCode>#,##0</c:formatCode>
                <c:ptCount val="6"/>
                <c:pt idx="0">
                  <c:v>29941.257437419998</c:v>
                </c:pt>
                <c:pt idx="1">
                  <c:v>38029.709927479991</c:v>
                </c:pt>
                <c:pt idx="2">
                  <c:v>22297.49737284</c:v>
                </c:pt>
                <c:pt idx="3">
                  <c:v>26723.492785190003</c:v>
                </c:pt>
                <c:pt idx="4">
                  <c:v>17612.671073930003</c:v>
                </c:pt>
                <c:pt idx="5">
                  <c:v>3558.8449099600002</c:v>
                </c:pt>
              </c:numCache>
            </c:numRef>
          </c:val>
        </c:ser>
        <c:dLbls>
          <c:showLegendKey val="0"/>
          <c:showVal val="0"/>
          <c:showCatName val="0"/>
          <c:showSerName val="0"/>
          <c:showPercent val="0"/>
          <c:showBubbleSize val="0"/>
        </c:dLbls>
        <c:gapWidth val="150"/>
        <c:axId val="100063488"/>
        <c:axId val="103297024"/>
      </c:barChart>
      <c:catAx>
        <c:axId val="100063488"/>
        <c:scaling>
          <c:orientation val="minMax"/>
        </c:scaling>
        <c:delete val="0"/>
        <c:axPos val="b"/>
        <c:numFmt formatCode="General" sourceLinked="1"/>
        <c:majorTickMark val="out"/>
        <c:minorTickMark val="none"/>
        <c:tickLblPos val="nextTo"/>
        <c:txPr>
          <a:bodyPr rot="0" vert="horz"/>
          <a:lstStyle/>
          <a:p>
            <a:pPr>
              <a:defRPr/>
            </a:pPr>
            <a:endParaRPr lang="pt-PT"/>
          </a:p>
        </c:txPr>
        <c:crossAx val="103297024"/>
        <c:crosses val="autoZero"/>
        <c:auto val="1"/>
        <c:lblAlgn val="ctr"/>
        <c:lblOffset val="100"/>
        <c:tickLblSkip val="1"/>
        <c:tickMarkSkip val="1"/>
        <c:noMultiLvlLbl val="0"/>
      </c:catAx>
      <c:valAx>
        <c:axId val="103297024"/>
        <c:scaling>
          <c:orientation val="minMax"/>
        </c:scaling>
        <c:delete val="0"/>
        <c:axPos val="l"/>
        <c:majorGridlines/>
        <c:numFmt formatCode="#,##0" sourceLinked="1"/>
        <c:majorTickMark val="out"/>
        <c:minorTickMark val="none"/>
        <c:tickLblPos val="nextTo"/>
        <c:txPr>
          <a:bodyPr rot="0" vert="horz"/>
          <a:lstStyle/>
          <a:p>
            <a:pPr>
              <a:defRPr/>
            </a:pPr>
            <a:endParaRPr lang="pt-PT"/>
          </a:p>
        </c:txPr>
        <c:crossAx val="100063488"/>
        <c:crosses val="autoZero"/>
        <c:crossBetween val="between"/>
      </c:valAx>
    </c:plotArea>
    <c:legend>
      <c:legendPos val="r"/>
      <c:layout>
        <c:manualLayout>
          <c:xMode val="edge"/>
          <c:yMode val="edge"/>
          <c:x val="0.38145928501799936"/>
          <c:y val="0.93352699961791252"/>
          <c:w val="0.29787258909772063"/>
          <c:h val="4.479773527578218E-2"/>
        </c:manualLayout>
      </c:layout>
      <c:overlay val="0"/>
    </c:legend>
    <c:plotVisOnly val="1"/>
    <c:dispBlanksAs val="gap"/>
    <c:showDLblsOverMax val="0"/>
  </c:chart>
  <c:printSettings>
    <c:headerFooter alignWithMargins="0"/>
    <c:pageMargins b="1" l="0.75" r="0.7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pt-PT"/>
              <a:t>Principais Indicadores</a:t>
            </a:r>
          </a:p>
        </c:rich>
      </c:tx>
      <c:layout>
        <c:manualLayout>
          <c:xMode val="edge"/>
          <c:yMode val="edge"/>
          <c:x val="0.38870103113943605"/>
          <c:y val="3.3333333333333333E-2"/>
        </c:manualLayout>
      </c:layout>
      <c:overlay val="0"/>
    </c:title>
    <c:autoTitleDeleted val="0"/>
    <c:plotArea>
      <c:layout>
        <c:manualLayout>
          <c:layoutTarget val="inner"/>
          <c:xMode val="edge"/>
          <c:yMode val="edge"/>
          <c:x val="8.1356021976542611E-2"/>
          <c:y val="0.15740769207120239"/>
          <c:w val="0.82372972251249399"/>
          <c:h val="0.65926045149821233"/>
        </c:manualLayout>
      </c:layout>
      <c:barChart>
        <c:barDir val="col"/>
        <c:grouping val="clustered"/>
        <c:varyColors val="0"/>
        <c:ser>
          <c:idx val="0"/>
          <c:order val="0"/>
          <c:invertIfNegative val="0"/>
          <c:cat>
            <c:multiLvlStrRef>
              <c:f>RESUMO!$O$9:$U$10</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RESUMO!$AI$11:$AO$11</c:f>
            </c:numRef>
          </c:val>
        </c:ser>
        <c:ser>
          <c:idx val="4"/>
          <c:order val="1"/>
          <c:invertIfNegative val="0"/>
          <c:cat>
            <c:multiLvlStrRef>
              <c:f>RESUMO!$O$9:$U$10</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RESUMO!$AI$12:$AO$12</c:f>
            </c:numRef>
          </c:val>
        </c:ser>
        <c:ser>
          <c:idx val="1"/>
          <c:order val="2"/>
          <c:tx>
            <c:strRef>
              <c:f>RESUMO!$M$13</c:f>
              <c:strCache>
                <c:ptCount val="1"/>
                <c:pt idx="0">
                  <c:v>2012</c:v>
                </c:pt>
              </c:strCache>
            </c:strRef>
          </c:tx>
          <c:invertIfNegative val="0"/>
          <c:cat>
            <c:multiLvlStrRef>
              <c:f>RESUMO!$O$9:$U$10</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(RESUMO!$O$13:$Q$13,RESUMO!$S$13:$U$13)</c:f>
              <c:numCache>
                <c:formatCode>#\ ###\ ##0\ </c:formatCode>
                <c:ptCount val="6"/>
                <c:pt idx="0">
                  <c:v>22337.787770160001</c:v>
                </c:pt>
                <c:pt idx="1">
                  <c:v>-25219.671677280003</c:v>
                </c:pt>
                <c:pt idx="2">
                  <c:v>18385.308139060002</c:v>
                </c:pt>
                <c:pt idx="3">
                  <c:v>-17658.445920689999</c:v>
                </c:pt>
                <c:pt idx="4">
                  <c:v>13933.508835580002</c:v>
                </c:pt>
                <c:pt idx="5">
                  <c:v>2801.91327116</c:v>
                </c:pt>
              </c:numCache>
            </c:numRef>
          </c:val>
        </c:ser>
        <c:ser>
          <c:idx val="2"/>
          <c:order val="3"/>
          <c:tx>
            <c:strRef>
              <c:f>RESUMO!$M$14</c:f>
              <c:strCache>
                <c:ptCount val="1"/>
                <c:pt idx="0">
                  <c:v>2013</c:v>
                </c:pt>
              </c:strCache>
            </c:strRef>
          </c:tx>
          <c:invertIfNegative val="0"/>
          <c:cat>
            <c:multiLvlStrRef>
              <c:f>RESUMO!$O$9:$U$10</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(RESUMO!$O$14:$Q$14,RESUMO!$S$14:$U$14)</c:f>
              <c:numCache>
                <c:formatCode>#\ ###\ ##0\ </c:formatCode>
                <c:ptCount val="6"/>
                <c:pt idx="0">
                  <c:v>26222.743211389999</c:v>
                </c:pt>
                <c:pt idx="1">
                  <c:v>-23027.894103839997</c:v>
                </c:pt>
                <c:pt idx="2">
                  <c:v>19404.167466309998</c:v>
                </c:pt>
                <c:pt idx="3">
                  <c:v>-15551.225995540004</c:v>
                </c:pt>
                <c:pt idx="4">
                  <c:v>14834.631557370001</c:v>
                </c:pt>
                <c:pt idx="5">
                  <c:v>2779.1357460699996</c:v>
                </c:pt>
              </c:numCache>
            </c:numRef>
          </c:val>
        </c:ser>
        <c:ser>
          <c:idx val="3"/>
          <c:order val="4"/>
          <c:tx>
            <c:strRef>
              <c:f>RESUMO!$M$15</c:f>
              <c:strCache>
                <c:ptCount val="1"/>
                <c:pt idx="0">
                  <c:v>2014</c:v>
                </c:pt>
              </c:strCache>
            </c:strRef>
          </c:tx>
          <c:invertIfNegative val="0"/>
          <c:cat>
            <c:multiLvlStrRef>
              <c:f>RESUMO!$O$9:$U$10</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(RESUMO!$O$15:$Q$15,RESUMO!$S$15:$U$15)</c:f>
              <c:numCache>
                <c:formatCode>#\ ###\ ##0\ </c:formatCode>
                <c:ptCount val="6"/>
                <c:pt idx="0">
                  <c:v>29941.257437419998</c:v>
                </c:pt>
                <c:pt idx="1">
                  <c:v>-38029.709927479991</c:v>
                </c:pt>
                <c:pt idx="2">
                  <c:v>22297.49737284</c:v>
                </c:pt>
                <c:pt idx="3">
                  <c:v>-26723.492785190003</c:v>
                </c:pt>
                <c:pt idx="4">
                  <c:v>17612.671073930003</c:v>
                </c:pt>
                <c:pt idx="5">
                  <c:v>3558.8449099600002</c:v>
                </c:pt>
              </c:numCache>
            </c:numRef>
          </c:val>
        </c:ser>
        <c:dLbls>
          <c:showLegendKey val="0"/>
          <c:showVal val="0"/>
          <c:showCatName val="0"/>
          <c:showSerName val="0"/>
          <c:showPercent val="0"/>
          <c:showBubbleSize val="0"/>
        </c:dLbls>
        <c:gapWidth val="150"/>
        <c:axId val="103332864"/>
        <c:axId val="103334656"/>
      </c:barChart>
      <c:catAx>
        <c:axId val="103332864"/>
        <c:scaling>
          <c:orientation val="minMax"/>
        </c:scaling>
        <c:delete val="0"/>
        <c:axPos val="b"/>
        <c:numFmt formatCode="General" sourceLinked="1"/>
        <c:majorTickMark val="out"/>
        <c:minorTickMark val="none"/>
        <c:tickLblPos val="low"/>
        <c:txPr>
          <a:bodyPr rot="0" vert="horz"/>
          <a:lstStyle/>
          <a:p>
            <a:pPr>
              <a:defRPr/>
            </a:pPr>
            <a:endParaRPr lang="pt-PT"/>
          </a:p>
        </c:txPr>
        <c:crossAx val="103334656"/>
        <c:crosses val="autoZero"/>
        <c:auto val="1"/>
        <c:lblAlgn val="ctr"/>
        <c:lblOffset val="100"/>
        <c:tickLblSkip val="1"/>
        <c:tickMarkSkip val="1"/>
        <c:noMultiLvlLbl val="0"/>
      </c:catAx>
      <c:valAx>
        <c:axId val="103334656"/>
        <c:scaling>
          <c:orientation val="minMax"/>
        </c:scaling>
        <c:delete val="0"/>
        <c:axPos val="l"/>
        <c:majorGridlines/>
        <c:numFmt formatCode="#\ ###\ ##0\ " sourceLinked="1"/>
        <c:majorTickMark val="out"/>
        <c:minorTickMark val="none"/>
        <c:tickLblPos val="nextTo"/>
        <c:txPr>
          <a:bodyPr rot="0" vert="horz"/>
          <a:lstStyle/>
          <a:p>
            <a:pPr>
              <a:defRPr/>
            </a:pPr>
            <a:endParaRPr lang="pt-PT"/>
          </a:p>
        </c:txPr>
        <c:crossAx val="103332864"/>
        <c:crosses val="autoZero"/>
        <c:crossBetween val="between"/>
      </c:valAx>
    </c:plotArea>
    <c:legend>
      <c:legendPos val="r"/>
      <c:layout>
        <c:manualLayout>
          <c:xMode val="edge"/>
          <c:yMode val="edge"/>
          <c:x val="0.38145928501799936"/>
          <c:y val="0.93352699961791252"/>
          <c:w val="0.29787258909772063"/>
          <c:h val="4.479773527578218E-2"/>
        </c:manualLayout>
      </c:layout>
      <c:overlay val="0"/>
    </c:legend>
    <c:plotVisOnly val="1"/>
    <c:dispBlanksAs val="gap"/>
    <c:showDLblsOverMax val="0"/>
  </c:chart>
  <c:printSettings>
    <c:headerFooter alignWithMargins="0"/>
    <c:pageMargins b="1" l="0.75" r="0.75" t="1" header="0" footer="0"/>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pt-PT"/>
              <a:t>Principais Indicadores</a:t>
            </a:r>
          </a:p>
        </c:rich>
      </c:tx>
      <c:layout>
        <c:manualLayout>
          <c:xMode val="edge"/>
          <c:yMode val="edge"/>
          <c:x val="0.38014243964185324"/>
          <c:y val="3.0254777070063694E-2"/>
        </c:manualLayout>
      </c:layout>
      <c:overlay val="0"/>
    </c:title>
    <c:autoTitleDeleted val="0"/>
    <c:plotArea>
      <c:layout>
        <c:manualLayout>
          <c:layoutTarget val="inner"/>
          <c:xMode val="edge"/>
          <c:yMode val="edge"/>
          <c:x val="9.5035592635738908E-2"/>
          <c:y val="0.13694278163470158"/>
          <c:w val="0.80567487488208511"/>
          <c:h val="0.72452285632313052"/>
        </c:manualLayout>
      </c:layout>
      <c:barChart>
        <c:barDir val="col"/>
        <c:grouping val="clustered"/>
        <c:varyColors val="0"/>
        <c:ser>
          <c:idx val="0"/>
          <c:order val="0"/>
          <c:invertIfNegative val="0"/>
          <c:cat>
            <c:multiLvlStrRef>
              <c:f>'Q68 GRAF'!$Y$46:$AD$47</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RESUMO!$AI$11:$AO$11</c:f>
            </c:numRef>
          </c:val>
        </c:ser>
        <c:ser>
          <c:idx val="4"/>
          <c:order val="1"/>
          <c:invertIfNegative val="0"/>
          <c:cat>
            <c:multiLvlStrRef>
              <c:f>'Q68 GRAF'!$Y$46:$AD$47</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RESUMO!$AI$12:$AO$12</c:f>
            </c:numRef>
          </c:val>
        </c:ser>
        <c:ser>
          <c:idx val="2"/>
          <c:order val="2"/>
          <c:tx>
            <c:strRef>
              <c:f>'Q68 GRAF'!$X$48</c:f>
              <c:strCache>
                <c:ptCount val="1"/>
                <c:pt idx="0">
                  <c:v>2012</c:v>
                </c:pt>
              </c:strCache>
            </c:strRef>
          </c:tx>
          <c:invertIfNegative val="0"/>
          <c:cat>
            <c:multiLvlStrRef>
              <c:f>'Q68 GRAF'!$Y$46:$AD$47</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'Q68 GRAF'!$Y$48:$AD$48</c:f>
              <c:numCache>
                <c:formatCode>#\ ###\ ##0\ </c:formatCode>
                <c:ptCount val="6"/>
                <c:pt idx="0">
                  <c:v>22337.787770160001</c:v>
                </c:pt>
                <c:pt idx="1">
                  <c:v>-25219.671677280003</c:v>
                </c:pt>
                <c:pt idx="2">
                  <c:v>18385.308139060002</c:v>
                </c:pt>
                <c:pt idx="3">
                  <c:v>-17658.445920689999</c:v>
                </c:pt>
                <c:pt idx="4">
                  <c:v>13933.508835580002</c:v>
                </c:pt>
                <c:pt idx="5">
                  <c:v>2801.91327116</c:v>
                </c:pt>
              </c:numCache>
            </c:numRef>
          </c:val>
        </c:ser>
        <c:ser>
          <c:idx val="3"/>
          <c:order val="3"/>
          <c:tx>
            <c:strRef>
              <c:f>'Q68 GRAF'!$X$49</c:f>
              <c:strCache>
                <c:ptCount val="1"/>
                <c:pt idx="0">
                  <c:v>2013</c:v>
                </c:pt>
              </c:strCache>
            </c:strRef>
          </c:tx>
          <c:invertIfNegative val="0"/>
          <c:cat>
            <c:multiLvlStrRef>
              <c:f>'Q68 GRAF'!$Y$46:$AD$47</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'Q68 GRAF'!$Y$49:$AD$49</c:f>
              <c:numCache>
                <c:formatCode>#\ ###\ ##0\ </c:formatCode>
                <c:ptCount val="6"/>
                <c:pt idx="0">
                  <c:v>26222.743211389999</c:v>
                </c:pt>
                <c:pt idx="1">
                  <c:v>-23027.894103839997</c:v>
                </c:pt>
                <c:pt idx="2">
                  <c:v>19404.167466309998</c:v>
                </c:pt>
                <c:pt idx="3">
                  <c:v>-15551.225995540004</c:v>
                </c:pt>
                <c:pt idx="4">
                  <c:v>14834.631557370001</c:v>
                </c:pt>
                <c:pt idx="5">
                  <c:v>2779.1357460699996</c:v>
                </c:pt>
              </c:numCache>
            </c:numRef>
          </c:val>
        </c:ser>
        <c:ser>
          <c:idx val="1"/>
          <c:order val="4"/>
          <c:tx>
            <c:strRef>
              <c:f>'Q68 GRAF'!$X$50</c:f>
              <c:strCache>
                <c:ptCount val="1"/>
                <c:pt idx="0">
                  <c:v>2014</c:v>
                </c:pt>
              </c:strCache>
            </c:strRef>
          </c:tx>
          <c:invertIfNegative val="0"/>
          <c:cat>
            <c:multiLvlStrRef>
              <c:f>'Q68 GRAF'!$Y$46:$AD$47</c:f>
              <c:multiLvlStrCache>
                <c:ptCount val="6"/>
                <c:lvl>
                  <c:pt idx="0">
                    <c:v>POSITIVO</c:v>
                  </c:pt>
                  <c:pt idx="1">
                    <c:v>NEGATIVO</c:v>
                  </c:pt>
                  <c:pt idx="2">
                    <c:v>POSITIVO</c:v>
                  </c:pt>
                  <c:pt idx="3">
                    <c:v>NEGATIVO</c:v>
                  </c:pt>
                </c:lvl>
                <c:lvl>
                  <c:pt idx="0">
                    <c:v>RES. CONTABILÍSTICO</c:v>
                  </c:pt>
                  <c:pt idx="2">
                    <c:v>RES. TRIBUTÁVEL</c:v>
                  </c:pt>
                  <c:pt idx="4">
                    <c:v>MATÉRIA COLETÁVEL</c:v>
                  </c:pt>
                  <c:pt idx="5">
                    <c:v>IRC LIQUIDADO</c:v>
                  </c:pt>
                </c:lvl>
              </c:multiLvlStrCache>
            </c:multiLvlStrRef>
          </c:cat>
          <c:val>
            <c:numRef>
              <c:f>'Q68 GRAF'!$Y$50:$AD$50</c:f>
              <c:numCache>
                <c:formatCode>#\ ###\ ##0\ </c:formatCode>
                <c:ptCount val="6"/>
                <c:pt idx="0">
                  <c:v>29941.257437419998</c:v>
                </c:pt>
                <c:pt idx="1">
                  <c:v>-38029.709927479991</c:v>
                </c:pt>
                <c:pt idx="2">
                  <c:v>22297.49737284</c:v>
                </c:pt>
                <c:pt idx="3">
                  <c:v>-26723.492785190003</c:v>
                </c:pt>
                <c:pt idx="4">
                  <c:v>17612.671073930003</c:v>
                </c:pt>
                <c:pt idx="5">
                  <c:v>3558.8449099600002</c:v>
                </c:pt>
              </c:numCache>
            </c:numRef>
          </c:val>
        </c:ser>
        <c:dLbls>
          <c:showLegendKey val="0"/>
          <c:showVal val="0"/>
          <c:showCatName val="0"/>
          <c:showSerName val="0"/>
          <c:showPercent val="0"/>
          <c:showBubbleSize val="0"/>
        </c:dLbls>
        <c:gapWidth val="150"/>
        <c:axId val="136208768"/>
        <c:axId val="136210304"/>
      </c:barChart>
      <c:catAx>
        <c:axId val="136208768"/>
        <c:scaling>
          <c:orientation val="minMax"/>
        </c:scaling>
        <c:delete val="0"/>
        <c:axPos val="b"/>
        <c:numFmt formatCode="General" sourceLinked="1"/>
        <c:majorTickMark val="out"/>
        <c:minorTickMark val="none"/>
        <c:tickLblPos val="low"/>
        <c:txPr>
          <a:bodyPr rot="0" vert="horz"/>
          <a:lstStyle/>
          <a:p>
            <a:pPr>
              <a:defRPr sz="800"/>
            </a:pPr>
            <a:endParaRPr lang="pt-PT"/>
          </a:p>
        </c:txPr>
        <c:crossAx val="136210304"/>
        <c:crosses val="autoZero"/>
        <c:auto val="1"/>
        <c:lblAlgn val="ctr"/>
        <c:lblOffset val="100"/>
        <c:tickLblSkip val="1"/>
        <c:tickMarkSkip val="1"/>
        <c:noMultiLvlLbl val="0"/>
      </c:catAx>
      <c:valAx>
        <c:axId val="136210304"/>
        <c:scaling>
          <c:orientation val="minMax"/>
        </c:scaling>
        <c:delete val="0"/>
        <c:axPos val="l"/>
        <c:majorGridlines/>
        <c:numFmt formatCode="#\ ###\ ##0\ " sourceLinked="1"/>
        <c:majorTickMark val="out"/>
        <c:minorTickMark val="none"/>
        <c:tickLblPos val="nextTo"/>
        <c:txPr>
          <a:bodyPr rot="0" vert="horz"/>
          <a:lstStyle/>
          <a:p>
            <a:pPr>
              <a:defRPr/>
            </a:pPr>
            <a:endParaRPr lang="pt-PT"/>
          </a:p>
        </c:txPr>
        <c:crossAx val="136208768"/>
        <c:crosses val="autoZero"/>
        <c:crossBetween val="between"/>
      </c:valAx>
    </c:plotArea>
    <c:legend>
      <c:legendPos val="r"/>
      <c:layout>
        <c:manualLayout>
          <c:xMode val="edge"/>
          <c:yMode val="edge"/>
          <c:x val="0.4309954751131222"/>
          <c:y val="0.95449069141428755"/>
          <c:w val="0.18438914027149325"/>
          <c:h val="2.9520330662297558E-2"/>
        </c:manualLayout>
      </c:layout>
      <c:overlay val="0"/>
    </c:legend>
    <c:plotVisOnly val="1"/>
    <c:dispBlanksAs val="gap"/>
    <c:showDLblsOverMax val="0"/>
  </c:chart>
  <c:printSettings>
    <c:headerFooter alignWithMargins="0"/>
    <c:pageMargins b="1" l="0.75" r="0.75" t="1" header="0" footer="0"/>
    <c:pageSetup paperSize="9" orientation="landscape" horizontalDpi="1200" verticalDpi="12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22860</xdr:colOff>
      <xdr:row>19</xdr:row>
      <xdr:rowOff>137160</xdr:rowOff>
    </xdr:from>
    <xdr:to>
      <xdr:col>10</xdr:col>
      <xdr:colOff>7620</xdr:colOff>
      <xdr:row>50</xdr:row>
      <xdr:rowOff>76200</xdr:rowOff>
    </xdr:to>
    <xdr:graphicFrame macro="">
      <xdr:nvGraphicFramePr>
        <xdr:cNvPr id="474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xdr:colOff>
      <xdr:row>19</xdr:row>
      <xdr:rowOff>137160</xdr:rowOff>
    </xdr:from>
    <xdr:to>
      <xdr:col>21</xdr:col>
      <xdr:colOff>7620</xdr:colOff>
      <xdr:row>50</xdr:row>
      <xdr:rowOff>76200</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8</xdr:row>
      <xdr:rowOff>200025</xdr:rowOff>
    </xdr:from>
    <xdr:to>
      <xdr:col>1</xdr:col>
      <xdr:colOff>0</xdr:colOff>
      <xdr:row>9</xdr:row>
      <xdr:rowOff>85725</xdr:rowOff>
    </xdr:to>
    <xdr:sp macro="" textlink="">
      <xdr:nvSpPr>
        <xdr:cNvPr id="45157" name="Texto 3"/>
        <xdr:cNvSpPr txBox="1">
          <a:spLocks noChangeArrowheads="1"/>
        </xdr:cNvSpPr>
      </xdr:nvSpPr>
      <xdr:spPr bwMode="auto">
        <a:xfrm>
          <a:off x="457200" y="1619250"/>
          <a:ext cx="0" cy="1714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5158" name="Texto 4"/>
        <xdr:cNvSpPr txBox="1">
          <a:spLocks noChangeArrowheads="1"/>
        </xdr:cNvSpPr>
      </xdr:nvSpPr>
      <xdr:spPr bwMode="auto">
        <a:xfrm>
          <a:off x="457200" y="1628775"/>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5159" name="Texto 7"/>
        <xdr:cNvSpPr txBox="1">
          <a:spLocks noChangeArrowheads="1"/>
        </xdr:cNvSpPr>
      </xdr:nvSpPr>
      <xdr:spPr bwMode="auto">
        <a:xfrm>
          <a:off x="457200" y="1619250"/>
          <a:ext cx="0" cy="1714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8</xdr:row>
      <xdr:rowOff>200025</xdr:rowOff>
    </xdr:from>
    <xdr:to>
      <xdr:col>1</xdr:col>
      <xdr:colOff>0</xdr:colOff>
      <xdr:row>9</xdr:row>
      <xdr:rowOff>66675</xdr:rowOff>
    </xdr:to>
    <xdr:sp macro="" textlink="">
      <xdr:nvSpPr>
        <xdr:cNvPr id="45160" name="Texto 8"/>
        <xdr:cNvSpPr txBox="1">
          <a:spLocks noChangeArrowheads="1"/>
        </xdr:cNvSpPr>
      </xdr:nvSpPr>
      <xdr:spPr bwMode="auto">
        <a:xfrm>
          <a:off x="457200" y="16192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5161" name="Texto 11"/>
        <xdr:cNvSpPr txBox="1">
          <a:spLocks noChangeArrowheads="1"/>
        </xdr:cNvSpPr>
      </xdr:nvSpPr>
      <xdr:spPr bwMode="auto">
        <a:xfrm>
          <a:off x="457200" y="1619250"/>
          <a:ext cx="0" cy="1714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8</xdr:row>
      <xdr:rowOff>200025</xdr:rowOff>
    </xdr:from>
    <xdr:to>
      <xdr:col>1</xdr:col>
      <xdr:colOff>0</xdr:colOff>
      <xdr:row>9</xdr:row>
      <xdr:rowOff>66675</xdr:rowOff>
    </xdr:to>
    <xdr:sp macro="" textlink="">
      <xdr:nvSpPr>
        <xdr:cNvPr id="45162" name="Texto 12"/>
        <xdr:cNvSpPr txBox="1">
          <a:spLocks noChangeArrowheads="1"/>
        </xdr:cNvSpPr>
      </xdr:nvSpPr>
      <xdr:spPr bwMode="auto">
        <a:xfrm>
          <a:off x="457200" y="16192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276225</xdr:colOff>
      <xdr:row>4</xdr:row>
      <xdr:rowOff>66675</xdr:rowOff>
    </xdr:from>
    <xdr:to>
      <xdr:col>8</xdr:col>
      <xdr:colOff>276225</xdr:colOff>
      <xdr:row>5</xdr:row>
      <xdr:rowOff>76200</xdr:rowOff>
    </xdr:to>
    <xdr:sp macro="" textlink="">
      <xdr:nvSpPr>
        <xdr:cNvPr id="90114" name="Texto 3"/>
        <xdr:cNvSpPr txBox="1">
          <a:spLocks noChangeArrowheads="1"/>
        </xdr:cNvSpPr>
      </xdr:nvSpPr>
      <xdr:spPr bwMode="auto">
        <a:xfrm>
          <a:off x="6096000" y="10763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9</xdr:row>
      <xdr:rowOff>209550</xdr:rowOff>
    </xdr:from>
    <xdr:to>
      <xdr:col>2</xdr:col>
      <xdr:colOff>0</xdr:colOff>
      <xdr:row>10</xdr:row>
      <xdr:rowOff>76200</xdr:rowOff>
    </xdr:to>
    <xdr:sp macro="" textlink="">
      <xdr:nvSpPr>
        <xdr:cNvPr id="90115" name="Texto 4"/>
        <xdr:cNvSpPr txBox="1">
          <a:spLocks noChangeArrowheads="1"/>
        </xdr:cNvSpPr>
      </xdr:nvSpPr>
      <xdr:spPr bwMode="auto">
        <a:xfrm>
          <a:off x="1123950" y="192405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9</xdr:row>
      <xdr:rowOff>200025</xdr:rowOff>
    </xdr:from>
    <xdr:to>
      <xdr:col>2</xdr:col>
      <xdr:colOff>0</xdr:colOff>
      <xdr:row>10</xdr:row>
      <xdr:rowOff>85725</xdr:rowOff>
    </xdr:to>
    <xdr:sp macro="" textlink="">
      <xdr:nvSpPr>
        <xdr:cNvPr id="90116" name="Texto 7"/>
        <xdr:cNvSpPr txBox="1">
          <a:spLocks noChangeArrowheads="1"/>
        </xdr:cNvSpPr>
      </xdr:nvSpPr>
      <xdr:spPr bwMode="auto">
        <a:xfrm>
          <a:off x="1123950" y="19145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9</xdr:row>
      <xdr:rowOff>200025</xdr:rowOff>
    </xdr:from>
    <xdr:to>
      <xdr:col>2</xdr:col>
      <xdr:colOff>0</xdr:colOff>
      <xdr:row>10</xdr:row>
      <xdr:rowOff>66675</xdr:rowOff>
    </xdr:to>
    <xdr:sp macro="" textlink="">
      <xdr:nvSpPr>
        <xdr:cNvPr id="90117" name="Texto 8"/>
        <xdr:cNvSpPr txBox="1">
          <a:spLocks noChangeArrowheads="1"/>
        </xdr:cNvSpPr>
      </xdr:nvSpPr>
      <xdr:spPr bwMode="auto">
        <a:xfrm>
          <a:off x="1123950" y="191452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9</xdr:row>
      <xdr:rowOff>200025</xdr:rowOff>
    </xdr:from>
    <xdr:to>
      <xdr:col>2</xdr:col>
      <xdr:colOff>0</xdr:colOff>
      <xdr:row>10</xdr:row>
      <xdr:rowOff>85725</xdr:rowOff>
    </xdr:to>
    <xdr:sp macro="" textlink="">
      <xdr:nvSpPr>
        <xdr:cNvPr id="90118" name="Texto 11"/>
        <xdr:cNvSpPr txBox="1">
          <a:spLocks noChangeArrowheads="1"/>
        </xdr:cNvSpPr>
      </xdr:nvSpPr>
      <xdr:spPr bwMode="auto">
        <a:xfrm>
          <a:off x="1123950" y="19145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2</xdr:col>
      <xdr:colOff>0</xdr:colOff>
      <xdr:row>9</xdr:row>
      <xdr:rowOff>200025</xdr:rowOff>
    </xdr:from>
    <xdr:to>
      <xdr:col>2</xdr:col>
      <xdr:colOff>0</xdr:colOff>
      <xdr:row>10</xdr:row>
      <xdr:rowOff>66675</xdr:rowOff>
    </xdr:to>
    <xdr:sp macro="" textlink="">
      <xdr:nvSpPr>
        <xdr:cNvPr id="90119" name="Texto 12"/>
        <xdr:cNvSpPr txBox="1">
          <a:spLocks noChangeArrowheads="1"/>
        </xdr:cNvSpPr>
      </xdr:nvSpPr>
      <xdr:spPr bwMode="auto">
        <a:xfrm>
          <a:off x="1123950" y="191452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9</xdr:row>
      <xdr:rowOff>152400</xdr:rowOff>
    </xdr:from>
    <xdr:to>
      <xdr:col>1</xdr:col>
      <xdr:colOff>0</xdr:colOff>
      <xdr:row>10</xdr:row>
      <xdr:rowOff>163942</xdr:rowOff>
    </xdr:to>
    <xdr:sp macro="" textlink="">
      <xdr:nvSpPr>
        <xdr:cNvPr id="1026" name="Texto 8"/>
        <xdr:cNvSpPr txBox="1">
          <a:spLocks noChangeArrowheads="1"/>
        </xdr:cNvSpPr>
      </xdr:nvSpPr>
      <xdr:spPr bwMode="auto">
        <a:xfrm>
          <a:off x="0" y="1962150"/>
          <a:ext cx="0" cy="3048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800" b="1" i="0" u="none" strike="noStrike" baseline="0">
              <a:solidFill>
                <a:srgbClr val="000000"/>
              </a:solidFill>
              <a:latin typeface="Arial"/>
              <a:cs typeface="Arial"/>
            </a:rPr>
            <a:t>CAMPO</a:t>
          </a:r>
        </a:p>
        <a:p>
          <a:pPr algn="ctr" rtl="0">
            <a:defRPr sz="1000"/>
          </a:pPr>
          <a:endParaRPr lang="pt-PT" sz="800" b="1" i="0" u="none" strike="noStrike" baseline="0">
            <a:solidFill>
              <a:srgbClr val="000000"/>
            </a:solidFill>
            <a:latin typeface="Arial"/>
            <a:cs typeface="Arial"/>
          </a:endParaRPr>
        </a:p>
      </xdr:txBody>
    </xdr:sp>
    <xdr:clientData/>
  </xdr:twoCellAnchor>
  <xdr:twoCellAnchor editAs="oneCell">
    <xdr:from>
      <xdr:col>2</xdr:col>
      <xdr:colOff>144780</xdr:colOff>
      <xdr:row>12</xdr:row>
      <xdr:rowOff>0</xdr:rowOff>
    </xdr:from>
    <xdr:to>
      <xdr:col>2</xdr:col>
      <xdr:colOff>228600</xdr:colOff>
      <xdr:row>13</xdr:row>
      <xdr:rowOff>30483</xdr:rowOff>
    </xdr:to>
    <xdr:sp macro="" textlink="">
      <xdr:nvSpPr>
        <xdr:cNvPr id="1621" name="Text Box 22"/>
        <xdr:cNvSpPr txBox="1">
          <a:spLocks noChangeArrowheads="1"/>
        </xdr:cNvSpPr>
      </xdr:nvSpPr>
      <xdr:spPr bwMode="auto">
        <a:xfrm>
          <a:off x="762000" y="2026920"/>
          <a:ext cx="83820" cy="198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9</xdr:row>
      <xdr:rowOff>152400</xdr:rowOff>
    </xdr:from>
    <xdr:to>
      <xdr:col>2</xdr:col>
      <xdr:colOff>0</xdr:colOff>
      <xdr:row>10</xdr:row>
      <xdr:rowOff>163942</xdr:rowOff>
    </xdr:to>
    <xdr:sp macro="" textlink="">
      <xdr:nvSpPr>
        <xdr:cNvPr id="1026" name="Texto 8"/>
        <xdr:cNvSpPr txBox="1">
          <a:spLocks noChangeArrowheads="1"/>
        </xdr:cNvSpPr>
      </xdr:nvSpPr>
      <xdr:spPr bwMode="auto">
        <a:xfrm>
          <a:off x="0" y="1962150"/>
          <a:ext cx="0" cy="3048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800" b="1" i="0" u="none" strike="noStrike" baseline="0">
              <a:solidFill>
                <a:srgbClr val="000000"/>
              </a:solidFill>
              <a:latin typeface="Arial"/>
              <a:cs typeface="Arial"/>
            </a:rPr>
            <a:t>CAMPO</a:t>
          </a:r>
        </a:p>
        <a:p>
          <a:pPr algn="ctr" rtl="0">
            <a:defRPr sz="1000"/>
          </a:pPr>
          <a:endParaRPr lang="pt-PT" sz="800" b="1"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xdr:row>
      <xdr:rowOff>142875</xdr:rowOff>
    </xdr:from>
    <xdr:to>
      <xdr:col>0</xdr:col>
      <xdr:colOff>0</xdr:colOff>
      <xdr:row>10</xdr:row>
      <xdr:rowOff>161925</xdr:rowOff>
    </xdr:to>
    <xdr:sp macro="" textlink="">
      <xdr:nvSpPr>
        <xdr:cNvPr id="3074" name="Texto 2"/>
        <xdr:cNvSpPr txBox="1">
          <a:spLocks noChangeArrowheads="1"/>
        </xdr:cNvSpPr>
      </xdr:nvSpPr>
      <xdr:spPr bwMode="auto">
        <a:xfrm>
          <a:off x="0" y="2152650"/>
          <a:ext cx="0" cy="3048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800" b="1" i="0" u="none" strike="noStrike" baseline="0">
              <a:solidFill>
                <a:srgbClr val="000000"/>
              </a:solidFill>
              <a:latin typeface="Arial"/>
              <a:cs typeface="Arial"/>
            </a:rPr>
            <a:t>CAMPO</a:t>
          </a:r>
        </a:p>
        <a:p>
          <a:pPr algn="ctr" rtl="0">
            <a:defRPr sz="1000"/>
          </a:pPr>
          <a:endParaRPr lang="pt-PT" sz="800" b="1" i="0" u="none" strike="noStrike" baseline="0">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xdr:row>
      <xdr:rowOff>142875</xdr:rowOff>
    </xdr:from>
    <xdr:to>
      <xdr:col>0</xdr:col>
      <xdr:colOff>0</xdr:colOff>
      <xdr:row>10</xdr:row>
      <xdr:rowOff>161925</xdr:rowOff>
    </xdr:to>
    <xdr:sp macro="" textlink="">
      <xdr:nvSpPr>
        <xdr:cNvPr id="4098" name="Texto 2"/>
        <xdr:cNvSpPr txBox="1">
          <a:spLocks noChangeArrowheads="1"/>
        </xdr:cNvSpPr>
      </xdr:nvSpPr>
      <xdr:spPr bwMode="auto">
        <a:xfrm>
          <a:off x="0" y="2152650"/>
          <a:ext cx="0" cy="3048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800" b="1" i="0" u="none" strike="noStrike" baseline="0">
              <a:solidFill>
                <a:srgbClr val="000000"/>
              </a:solidFill>
              <a:latin typeface="Arial"/>
              <a:cs typeface="Arial"/>
            </a:rPr>
            <a:t>CAMPO</a:t>
          </a:r>
        </a:p>
        <a:p>
          <a:pPr algn="ctr" rtl="0">
            <a:defRPr sz="1000"/>
          </a:pPr>
          <a:endParaRPr lang="pt-PT" sz="800" b="1" i="0" u="none" strike="noStrike" baseline="0">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367966</xdr:colOff>
      <xdr:row>6</xdr:row>
      <xdr:rowOff>0</xdr:rowOff>
    </xdr:to>
    <xdr:sp macro="" textlink="">
      <xdr:nvSpPr>
        <xdr:cNvPr id="18753"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3869055</xdr:colOff>
      <xdr:row>6</xdr:row>
      <xdr:rowOff>0</xdr:rowOff>
    </xdr:to>
    <xdr:sp macro="" textlink="">
      <xdr:nvSpPr>
        <xdr:cNvPr id="18434" name="Texto 2"/>
        <xdr:cNvSpPr txBox="1">
          <a:spLocks noChangeArrowheads="1"/>
        </xdr:cNvSpPr>
      </xdr:nvSpPr>
      <xdr:spPr bwMode="auto">
        <a:xfrm>
          <a:off x="400050"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35" name="Texto 3"/>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36" name="Texto 4"/>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37" name="Texto 5"/>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38" name="Texto 6"/>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39" name="Texto 7"/>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0" name="Texto 8"/>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1" name="Texto 9"/>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2" name="Texto 10"/>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3" name="Texto 11"/>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4" name="Texto 12"/>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5" name="Texto 11"/>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18446" name="Texto 12"/>
        <xdr:cNvSpPr txBox="1">
          <a:spLocks noChangeArrowheads="1"/>
        </xdr:cNvSpPr>
      </xdr:nvSpPr>
      <xdr:spPr bwMode="auto">
        <a:xfrm>
          <a:off x="468630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6</xdr:row>
      <xdr:rowOff>0</xdr:rowOff>
    </xdr:from>
    <xdr:to>
      <xdr:col>2</xdr:col>
      <xdr:colOff>596399</xdr:colOff>
      <xdr:row>6</xdr:row>
      <xdr:rowOff>0</xdr:rowOff>
    </xdr:to>
    <xdr:sp macro="" textlink="">
      <xdr:nvSpPr>
        <xdr:cNvPr id="18447" name="Texto 11"/>
        <xdr:cNvSpPr txBox="1">
          <a:spLocks noChangeArrowheads="1"/>
        </xdr:cNvSpPr>
      </xdr:nvSpPr>
      <xdr:spPr bwMode="auto">
        <a:xfrm>
          <a:off x="4829175"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18448" name="Texto 12"/>
        <xdr:cNvSpPr txBox="1">
          <a:spLocks noChangeArrowheads="1"/>
        </xdr:cNvSpPr>
      </xdr:nvSpPr>
      <xdr:spPr bwMode="auto">
        <a:xfrm>
          <a:off x="5429250"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6</xdr:row>
      <xdr:rowOff>0</xdr:rowOff>
    </xdr:from>
    <xdr:to>
      <xdr:col>4</xdr:col>
      <xdr:colOff>596399</xdr:colOff>
      <xdr:row>6</xdr:row>
      <xdr:rowOff>0</xdr:rowOff>
    </xdr:to>
    <xdr:sp macro="" textlink="">
      <xdr:nvSpPr>
        <xdr:cNvPr id="18449" name="Text Box 17"/>
        <xdr:cNvSpPr txBox="1">
          <a:spLocks noChangeArrowheads="1"/>
        </xdr:cNvSpPr>
      </xdr:nvSpPr>
      <xdr:spPr bwMode="auto">
        <a:xfrm>
          <a:off x="5857875"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18450" name="Text Box 18"/>
        <xdr:cNvSpPr txBox="1">
          <a:spLocks noChangeArrowheads="1"/>
        </xdr:cNvSpPr>
      </xdr:nvSpPr>
      <xdr:spPr bwMode="auto">
        <a:xfrm>
          <a:off x="6457950"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6</xdr:col>
      <xdr:colOff>596399</xdr:colOff>
      <xdr:row>6</xdr:row>
      <xdr:rowOff>0</xdr:rowOff>
    </xdr:to>
    <xdr:sp macro="" textlink="">
      <xdr:nvSpPr>
        <xdr:cNvPr id="18451" name="Text Box 19"/>
        <xdr:cNvSpPr txBox="1">
          <a:spLocks noChangeArrowheads="1"/>
        </xdr:cNvSpPr>
      </xdr:nvSpPr>
      <xdr:spPr bwMode="auto">
        <a:xfrm>
          <a:off x="6886575"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18452" name="Text Box 20"/>
        <xdr:cNvSpPr txBox="1">
          <a:spLocks noChangeArrowheads="1"/>
        </xdr:cNvSpPr>
      </xdr:nvSpPr>
      <xdr:spPr bwMode="auto">
        <a:xfrm>
          <a:off x="7486650"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6</xdr:col>
      <xdr:colOff>596399</xdr:colOff>
      <xdr:row>6</xdr:row>
      <xdr:rowOff>0</xdr:rowOff>
    </xdr:to>
    <xdr:sp macro="" textlink="">
      <xdr:nvSpPr>
        <xdr:cNvPr id="22" name="Text Box 17"/>
        <xdr:cNvSpPr txBox="1">
          <a:spLocks noChangeArrowheads="1"/>
        </xdr:cNvSpPr>
      </xdr:nvSpPr>
      <xdr:spPr bwMode="auto">
        <a:xfrm>
          <a:off x="5857875" y="1973036"/>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3" name="Text Box 18"/>
        <xdr:cNvSpPr txBox="1">
          <a:spLocks noChangeArrowheads="1"/>
        </xdr:cNvSpPr>
      </xdr:nvSpPr>
      <xdr:spPr bwMode="auto">
        <a:xfrm>
          <a:off x="6462032" y="1973036"/>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19457"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58"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3878634</xdr:colOff>
      <xdr:row>7</xdr:row>
      <xdr:rowOff>0</xdr:rowOff>
    </xdr:to>
    <xdr:sp macro="" textlink="">
      <xdr:nvSpPr>
        <xdr:cNvPr id="19459"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19754"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1"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2"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3"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4"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5"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6"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69"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9470"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7</xdr:row>
      <xdr:rowOff>0</xdr:rowOff>
    </xdr:from>
    <xdr:to>
      <xdr:col>3</xdr:col>
      <xdr:colOff>2039</xdr:colOff>
      <xdr:row>7</xdr:row>
      <xdr:rowOff>0</xdr:rowOff>
    </xdr:to>
    <xdr:sp macro="" textlink="">
      <xdr:nvSpPr>
        <xdr:cNvPr id="19471"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19472"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7</xdr:row>
      <xdr:rowOff>0</xdr:rowOff>
    </xdr:from>
    <xdr:to>
      <xdr:col>5</xdr:col>
      <xdr:colOff>2039</xdr:colOff>
      <xdr:row>7</xdr:row>
      <xdr:rowOff>0</xdr:rowOff>
    </xdr:to>
    <xdr:sp macro="" textlink="">
      <xdr:nvSpPr>
        <xdr:cNvPr id="19473"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19474"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7</xdr:row>
      <xdr:rowOff>0</xdr:rowOff>
    </xdr:from>
    <xdr:to>
      <xdr:col>7</xdr:col>
      <xdr:colOff>2039</xdr:colOff>
      <xdr:row>7</xdr:row>
      <xdr:rowOff>0</xdr:rowOff>
    </xdr:to>
    <xdr:sp macro="" textlink="">
      <xdr:nvSpPr>
        <xdr:cNvPr id="20" name="Texto 11"/>
        <xdr:cNvSpPr txBox="1">
          <a:spLocks noChangeArrowheads="1"/>
        </xdr:cNvSpPr>
      </xdr:nvSpPr>
      <xdr:spPr bwMode="auto">
        <a:xfrm>
          <a:off x="5871482" y="1973036"/>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75639" y="1973036"/>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358346</xdr:colOff>
      <xdr:row>6</xdr:row>
      <xdr:rowOff>0</xdr:rowOff>
    </xdr:to>
    <xdr:sp macro="" textlink="">
      <xdr:nvSpPr>
        <xdr:cNvPr id="20777" name="Texto 1"/>
        <xdr:cNvSpPr txBox="1">
          <a:spLocks noChangeArrowheads="1"/>
        </xdr:cNvSpPr>
      </xdr:nvSpPr>
      <xdr:spPr bwMode="auto">
        <a:xfrm>
          <a:off x="57150" y="1990725"/>
          <a:ext cx="2857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3861435</xdr:colOff>
      <xdr:row>6</xdr:row>
      <xdr:rowOff>0</xdr:rowOff>
    </xdr:to>
    <xdr:sp macro="" textlink="">
      <xdr:nvSpPr>
        <xdr:cNvPr id="20482" name="Texto 2"/>
        <xdr:cNvSpPr txBox="1">
          <a:spLocks noChangeArrowheads="1"/>
        </xdr:cNvSpPr>
      </xdr:nvSpPr>
      <xdr:spPr bwMode="auto">
        <a:xfrm>
          <a:off x="409575"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3"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4"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5"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6"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7"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8"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89"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90"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91"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92"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93"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0494"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6</xdr:row>
      <xdr:rowOff>0</xdr:rowOff>
    </xdr:from>
    <xdr:to>
      <xdr:col>3</xdr:col>
      <xdr:colOff>2039</xdr:colOff>
      <xdr:row>6</xdr:row>
      <xdr:rowOff>0</xdr:rowOff>
    </xdr:to>
    <xdr:sp macro="" textlink="">
      <xdr:nvSpPr>
        <xdr:cNvPr id="20495"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20496"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6</xdr:row>
      <xdr:rowOff>0</xdr:rowOff>
    </xdr:from>
    <xdr:to>
      <xdr:col>5</xdr:col>
      <xdr:colOff>2039</xdr:colOff>
      <xdr:row>6</xdr:row>
      <xdr:rowOff>0</xdr:rowOff>
    </xdr:to>
    <xdr:sp macro="" textlink="">
      <xdr:nvSpPr>
        <xdr:cNvPr id="20497"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20498"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7</xdr:col>
      <xdr:colOff>2039</xdr:colOff>
      <xdr:row>6</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21505"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06"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3878634</xdr:colOff>
      <xdr:row>7</xdr:row>
      <xdr:rowOff>0</xdr:rowOff>
    </xdr:to>
    <xdr:sp macro="" textlink="">
      <xdr:nvSpPr>
        <xdr:cNvPr id="21507"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21804"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09"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0"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1"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2"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3"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4"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5"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6"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151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7</xdr:row>
      <xdr:rowOff>0</xdr:rowOff>
    </xdr:from>
    <xdr:to>
      <xdr:col>3</xdr:col>
      <xdr:colOff>2039</xdr:colOff>
      <xdr:row>7</xdr:row>
      <xdr:rowOff>0</xdr:rowOff>
    </xdr:to>
    <xdr:sp macro="" textlink="">
      <xdr:nvSpPr>
        <xdr:cNvPr id="21519"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21520"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7</xdr:row>
      <xdr:rowOff>0</xdr:rowOff>
    </xdr:from>
    <xdr:to>
      <xdr:col>5</xdr:col>
      <xdr:colOff>2039</xdr:colOff>
      <xdr:row>7</xdr:row>
      <xdr:rowOff>0</xdr:rowOff>
    </xdr:to>
    <xdr:sp macro="" textlink="">
      <xdr:nvSpPr>
        <xdr:cNvPr id="21521"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21522"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7</xdr:row>
      <xdr:rowOff>0</xdr:rowOff>
    </xdr:from>
    <xdr:to>
      <xdr:col>7</xdr:col>
      <xdr:colOff>2039</xdr:colOff>
      <xdr:row>7</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6</xdr:row>
      <xdr:rowOff>200025</xdr:rowOff>
    </xdr:from>
    <xdr:to>
      <xdr:col>1</xdr:col>
      <xdr:colOff>0</xdr:colOff>
      <xdr:row>7</xdr:row>
      <xdr:rowOff>85725</xdr:rowOff>
    </xdr:to>
    <xdr:sp macro="" textlink="">
      <xdr:nvSpPr>
        <xdr:cNvPr id="97281" name="Texto 3"/>
        <xdr:cNvSpPr txBox="1">
          <a:spLocks noChangeArrowheads="1"/>
        </xdr:cNvSpPr>
      </xdr:nvSpPr>
      <xdr:spPr bwMode="auto">
        <a:xfrm>
          <a:off x="2247900" y="1581150"/>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6</xdr:row>
      <xdr:rowOff>209550</xdr:rowOff>
    </xdr:from>
    <xdr:to>
      <xdr:col>1</xdr:col>
      <xdr:colOff>0</xdr:colOff>
      <xdr:row>7</xdr:row>
      <xdr:rowOff>76200</xdr:rowOff>
    </xdr:to>
    <xdr:sp macro="" textlink="">
      <xdr:nvSpPr>
        <xdr:cNvPr id="97282" name="Texto 4"/>
        <xdr:cNvSpPr txBox="1">
          <a:spLocks noChangeArrowheads="1"/>
        </xdr:cNvSpPr>
      </xdr:nvSpPr>
      <xdr:spPr bwMode="auto">
        <a:xfrm>
          <a:off x="2247900" y="159067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6</xdr:row>
      <xdr:rowOff>200025</xdr:rowOff>
    </xdr:from>
    <xdr:to>
      <xdr:col>1</xdr:col>
      <xdr:colOff>0</xdr:colOff>
      <xdr:row>7</xdr:row>
      <xdr:rowOff>85725</xdr:rowOff>
    </xdr:to>
    <xdr:sp macro="" textlink="">
      <xdr:nvSpPr>
        <xdr:cNvPr id="97283" name="Texto 7"/>
        <xdr:cNvSpPr txBox="1">
          <a:spLocks noChangeArrowheads="1"/>
        </xdr:cNvSpPr>
      </xdr:nvSpPr>
      <xdr:spPr bwMode="auto">
        <a:xfrm>
          <a:off x="2247900" y="1581150"/>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6</xdr:row>
      <xdr:rowOff>200025</xdr:rowOff>
    </xdr:from>
    <xdr:to>
      <xdr:col>1</xdr:col>
      <xdr:colOff>0</xdr:colOff>
      <xdr:row>7</xdr:row>
      <xdr:rowOff>66675</xdr:rowOff>
    </xdr:to>
    <xdr:sp macro="" textlink="">
      <xdr:nvSpPr>
        <xdr:cNvPr id="97284" name="Texto 8"/>
        <xdr:cNvSpPr txBox="1">
          <a:spLocks noChangeArrowheads="1"/>
        </xdr:cNvSpPr>
      </xdr:nvSpPr>
      <xdr:spPr bwMode="auto">
        <a:xfrm>
          <a:off x="2247900" y="158115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6</xdr:row>
      <xdr:rowOff>200025</xdr:rowOff>
    </xdr:from>
    <xdr:to>
      <xdr:col>1</xdr:col>
      <xdr:colOff>0</xdr:colOff>
      <xdr:row>7</xdr:row>
      <xdr:rowOff>85725</xdr:rowOff>
    </xdr:to>
    <xdr:sp macro="" textlink="">
      <xdr:nvSpPr>
        <xdr:cNvPr id="97285" name="Texto 11"/>
        <xdr:cNvSpPr txBox="1">
          <a:spLocks noChangeArrowheads="1"/>
        </xdr:cNvSpPr>
      </xdr:nvSpPr>
      <xdr:spPr bwMode="auto">
        <a:xfrm>
          <a:off x="2247900" y="1581150"/>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6</xdr:row>
      <xdr:rowOff>200025</xdr:rowOff>
    </xdr:from>
    <xdr:to>
      <xdr:col>1</xdr:col>
      <xdr:colOff>0</xdr:colOff>
      <xdr:row>7</xdr:row>
      <xdr:rowOff>66675</xdr:rowOff>
    </xdr:to>
    <xdr:sp macro="" textlink="">
      <xdr:nvSpPr>
        <xdr:cNvPr id="97286" name="Texto 12"/>
        <xdr:cNvSpPr txBox="1">
          <a:spLocks noChangeArrowheads="1"/>
        </xdr:cNvSpPr>
      </xdr:nvSpPr>
      <xdr:spPr bwMode="auto">
        <a:xfrm>
          <a:off x="2247900" y="158115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29</xdr:row>
      <xdr:rowOff>200025</xdr:rowOff>
    </xdr:from>
    <xdr:to>
      <xdr:col>1</xdr:col>
      <xdr:colOff>0</xdr:colOff>
      <xdr:row>30</xdr:row>
      <xdr:rowOff>85725</xdr:rowOff>
    </xdr:to>
    <xdr:sp macro="" textlink="">
      <xdr:nvSpPr>
        <xdr:cNvPr id="97287" name="Texto 3"/>
        <xdr:cNvSpPr txBox="1">
          <a:spLocks noChangeArrowheads="1"/>
        </xdr:cNvSpPr>
      </xdr:nvSpPr>
      <xdr:spPr bwMode="auto">
        <a:xfrm>
          <a:off x="2247900" y="66770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29</xdr:row>
      <xdr:rowOff>209550</xdr:rowOff>
    </xdr:from>
    <xdr:to>
      <xdr:col>1</xdr:col>
      <xdr:colOff>0</xdr:colOff>
      <xdr:row>30</xdr:row>
      <xdr:rowOff>76200</xdr:rowOff>
    </xdr:to>
    <xdr:sp macro="" textlink="">
      <xdr:nvSpPr>
        <xdr:cNvPr id="97288" name="Texto 4"/>
        <xdr:cNvSpPr txBox="1">
          <a:spLocks noChangeArrowheads="1"/>
        </xdr:cNvSpPr>
      </xdr:nvSpPr>
      <xdr:spPr bwMode="auto">
        <a:xfrm>
          <a:off x="2247900" y="668655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29</xdr:row>
      <xdr:rowOff>200025</xdr:rowOff>
    </xdr:from>
    <xdr:to>
      <xdr:col>1</xdr:col>
      <xdr:colOff>0</xdr:colOff>
      <xdr:row>30</xdr:row>
      <xdr:rowOff>85725</xdr:rowOff>
    </xdr:to>
    <xdr:sp macro="" textlink="">
      <xdr:nvSpPr>
        <xdr:cNvPr id="97289" name="Texto 7"/>
        <xdr:cNvSpPr txBox="1">
          <a:spLocks noChangeArrowheads="1"/>
        </xdr:cNvSpPr>
      </xdr:nvSpPr>
      <xdr:spPr bwMode="auto">
        <a:xfrm>
          <a:off x="2247900" y="66770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29</xdr:row>
      <xdr:rowOff>200025</xdr:rowOff>
    </xdr:from>
    <xdr:to>
      <xdr:col>1</xdr:col>
      <xdr:colOff>0</xdr:colOff>
      <xdr:row>30</xdr:row>
      <xdr:rowOff>66675</xdr:rowOff>
    </xdr:to>
    <xdr:sp macro="" textlink="">
      <xdr:nvSpPr>
        <xdr:cNvPr id="97290" name="Texto 8"/>
        <xdr:cNvSpPr txBox="1">
          <a:spLocks noChangeArrowheads="1"/>
        </xdr:cNvSpPr>
      </xdr:nvSpPr>
      <xdr:spPr bwMode="auto">
        <a:xfrm>
          <a:off x="2247900" y="667702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29</xdr:row>
      <xdr:rowOff>200025</xdr:rowOff>
    </xdr:from>
    <xdr:to>
      <xdr:col>1</xdr:col>
      <xdr:colOff>0</xdr:colOff>
      <xdr:row>30</xdr:row>
      <xdr:rowOff>85725</xdr:rowOff>
    </xdr:to>
    <xdr:sp macro="" textlink="">
      <xdr:nvSpPr>
        <xdr:cNvPr id="97291" name="Texto 11"/>
        <xdr:cNvSpPr txBox="1">
          <a:spLocks noChangeArrowheads="1"/>
        </xdr:cNvSpPr>
      </xdr:nvSpPr>
      <xdr:spPr bwMode="auto">
        <a:xfrm>
          <a:off x="2247900" y="66770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29</xdr:row>
      <xdr:rowOff>200025</xdr:rowOff>
    </xdr:from>
    <xdr:to>
      <xdr:col>1</xdr:col>
      <xdr:colOff>0</xdr:colOff>
      <xdr:row>30</xdr:row>
      <xdr:rowOff>66675</xdr:rowOff>
    </xdr:to>
    <xdr:sp macro="" textlink="">
      <xdr:nvSpPr>
        <xdr:cNvPr id="97292" name="Texto 12"/>
        <xdr:cNvSpPr txBox="1">
          <a:spLocks noChangeArrowheads="1"/>
        </xdr:cNvSpPr>
      </xdr:nvSpPr>
      <xdr:spPr bwMode="auto">
        <a:xfrm>
          <a:off x="2247900" y="667702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367966</xdr:colOff>
      <xdr:row>6</xdr:row>
      <xdr:rowOff>0</xdr:rowOff>
    </xdr:to>
    <xdr:sp macro="" textlink="">
      <xdr:nvSpPr>
        <xdr:cNvPr id="22825"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3861435</xdr:colOff>
      <xdr:row>6</xdr:row>
      <xdr:rowOff>0</xdr:rowOff>
    </xdr:to>
    <xdr:sp macro="" textlink="">
      <xdr:nvSpPr>
        <xdr:cNvPr id="22530" name="Texto 2"/>
        <xdr:cNvSpPr txBox="1">
          <a:spLocks noChangeArrowheads="1"/>
        </xdr:cNvSpPr>
      </xdr:nvSpPr>
      <xdr:spPr bwMode="auto">
        <a:xfrm>
          <a:off x="409575"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1"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2"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3"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4"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5"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6"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7"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8"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39"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40"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41"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2542"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6</xdr:row>
      <xdr:rowOff>0</xdr:rowOff>
    </xdr:from>
    <xdr:to>
      <xdr:col>3</xdr:col>
      <xdr:colOff>2039</xdr:colOff>
      <xdr:row>6</xdr:row>
      <xdr:rowOff>0</xdr:rowOff>
    </xdr:to>
    <xdr:sp macro="" textlink="">
      <xdr:nvSpPr>
        <xdr:cNvPr id="22543"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22544"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6</xdr:row>
      <xdr:rowOff>0</xdr:rowOff>
    </xdr:from>
    <xdr:to>
      <xdr:col>5</xdr:col>
      <xdr:colOff>2039</xdr:colOff>
      <xdr:row>6</xdr:row>
      <xdr:rowOff>0</xdr:rowOff>
    </xdr:to>
    <xdr:sp macro="" textlink="">
      <xdr:nvSpPr>
        <xdr:cNvPr id="22545"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22546"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7</xdr:col>
      <xdr:colOff>2039</xdr:colOff>
      <xdr:row>6</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23553"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54"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3878634</xdr:colOff>
      <xdr:row>7</xdr:row>
      <xdr:rowOff>0</xdr:rowOff>
    </xdr:to>
    <xdr:sp macro="" textlink="">
      <xdr:nvSpPr>
        <xdr:cNvPr id="23555"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23852"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57"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58"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59"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0"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1"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2"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3"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4"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5"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3566"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114300</xdr:colOff>
      <xdr:row>7</xdr:row>
      <xdr:rowOff>0</xdr:rowOff>
    </xdr:from>
    <xdr:to>
      <xdr:col>2</xdr:col>
      <xdr:colOff>579120</xdr:colOff>
      <xdr:row>7</xdr:row>
      <xdr:rowOff>0</xdr:rowOff>
    </xdr:to>
    <xdr:sp macro="" textlink="">
      <xdr:nvSpPr>
        <xdr:cNvPr id="23567" name="Texto 11"/>
        <xdr:cNvSpPr txBox="1">
          <a:spLocks noChangeArrowheads="1"/>
        </xdr:cNvSpPr>
      </xdr:nvSpPr>
      <xdr:spPr bwMode="auto">
        <a:xfrm>
          <a:off x="48101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23568"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114300</xdr:colOff>
      <xdr:row>7</xdr:row>
      <xdr:rowOff>0</xdr:rowOff>
    </xdr:from>
    <xdr:to>
      <xdr:col>4</xdr:col>
      <xdr:colOff>579120</xdr:colOff>
      <xdr:row>7</xdr:row>
      <xdr:rowOff>0</xdr:rowOff>
    </xdr:to>
    <xdr:sp macro="" textlink="">
      <xdr:nvSpPr>
        <xdr:cNvPr id="23569" name="Texto 11"/>
        <xdr:cNvSpPr txBox="1">
          <a:spLocks noChangeArrowheads="1"/>
        </xdr:cNvSpPr>
      </xdr:nvSpPr>
      <xdr:spPr bwMode="auto">
        <a:xfrm>
          <a:off x="58388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23570"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114300</xdr:colOff>
      <xdr:row>7</xdr:row>
      <xdr:rowOff>0</xdr:rowOff>
    </xdr:from>
    <xdr:to>
      <xdr:col>6</xdr:col>
      <xdr:colOff>579120</xdr:colOff>
      <xdr:row>7</xdr:row>
      <xdr:rowOff>0</xdr:rowOff>
    </xdr:to>
    <xdr:sp macro="" textlink="">
      <xdr:nvSpPr>
        <xdr:cNvPr id="20" name="Texto 11"/>
        <xdr:cNvSpPr txBox="1">
          <a:spLocks noChangeArrowheads="1"/>
        </xdr:cNvSpPr>
      </xdr:nvSpPr>
      <xdr:spPr bwMode="auto">
        <a:xfrm>
          <a:off x="58388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367966</xdr:colOff>
      <xdr:row>6</xdr:row>
      <xdr:rowOff>0</xdr:rowOff>
    </xdr:to>
    <xdr:sp macro="" textlink="">
      <xdr:nvSpPr>
        <xdr:cNvPr id="24873"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3861435</xdr:colOff>
      <xdr:row>6</xdr:row>
      <xdr:rowOff>0</xdr:rowOff>
    </xdr:to>
    <xdr:sp macro="" textlink="">
      <xdr:nvSpPr>
        <xdr:cNvPr id="24578" name="Texto 2"/>
        <xdr:cNvSpPr txBox="1">
          <a:spLocks noChangeArrowheads="1"/>
        </xdr:cNvSpPr>
      </xdr:nvSpPr>
      <xdr:spPr bwMode="auto">
        <a:xfrm>
          <a:off x="409575"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79"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0"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1"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2"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3"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4"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5"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6"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89"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4590"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6</xdr:row>
      <xdr:rowOff>0</xdr:rowOff>
    </xdr:from>
    <xdr:to>
      <xdr:col>3</xdr:col>
      <xdr:colOff>2039</xdr:colOff>
      <xdr:row>6</xdr:row>
      <xdr:rowOff>0</xdr:rowOff>
    </xdr:to>
    <xdr:sp macro="" textlink="">
      <xdr:nvSpPr>
        <xdr:cNvPr id="24591"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24592"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6</xdr:row>
      <xdr:rowOff>0</xdr:rowOff>
    </xdr:from>
    <xdr:to>
      <xdr:col>5</xdr:col>
      <xdr:colOff>2039</xdr:colOff>
      <xdr:row>6</xdr:row>
      <xdr:rowOff>0</xdr:rowOff>
    </xdr:to>
    <xdr:sp macro="" textlink="">
      <xdr:nvSpPr>
        <xdr:cNvPr id="24593"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24594"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7</xdr:col>
      <xdr:colOff>2039</xdr:colOff>
      <xdr:row>6</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25601"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02"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3878634</xdr:colOff>
      <xdr:row>7</xdr:row>
      <xdr:rowOff>0</xdr:rowOff>
    </xdr:to>
    <xdr:sp macro="" textlink="">
      <xdr:nvSpPr>
        <xdr:cNvPr id="25603"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25902"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05"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06"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07"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08"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09"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10"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11"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12"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13"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5614"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7</xdr:row>
      <xdr:rowOff>0</xdr:rowOff>
    </xdr:from>
    <xdr:to>
      <xdr:col>3</xdr:col>
      <xdr:colOff>2039</xdr:colOff>
      <xdr:row>7</xdr:row>
      <xdr:rowOff>0</xdr:rowOff>
    </xdr:to>
    <xdr:sp macro="" textlink="">
      <xdr:nvSpPr>
        <xdr:cNvPr id="25615"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25616"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7</xdr:row>
      <xdr:rowOff>0</xdr:rowOff>
    </xdr:from>
    <xdr:to>
      <xdr:col>5</xdr:col>
      <xdr:colOff>2039</xdr:colOff>
      <xdr:row>7</xdr:row>
      <xdr:rowOff>0</xdr:rowOff>
    </xdr:to>
    <xdr:sp macro="" textlink="">
      <xdr:nvSpPr>
        <xdr:cNvPr id="25617"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25618"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7</xdr:row>
      <xdr:rowOff>0</xdr:rowOff>
    </xdr:from>
    <xdr:to>
      <xdr:col>7</xdr:col>
      <xdr:colOff>2039</xdr:colOff>
      <xdr:row>7</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367966</xdr:colOff>
      <xdr:row>6</xdr:row>
      <xdr:rowOff>0</xdr:rowOff>
    </xdr:to>
    <xdr:sp macro="" textlink="">
      <xdr:nvSpPr>
        <xdr:cNvPr id="26923"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3861435</xdr:colOff>
      <xdr:row>6</xdr:row>
      <xdr:rowOff>0</xdr:rowOff>
    </xdr:to>
    <xdr:sp macro="" textlink="">
      <xdr:nvSpPr>
        <xdr:cNvPr id="26626" name="Texto 2"/>
        <xdr:cNvSpPr txBox="1">
          <a:spLocks noChangeArrowheads="1"/>
        </xdr:cNvSpPr>
      </xdr:nvSpPr>
      <xdr:spPr bwMode="auto">
        <a:xfrm>
          <a:off x="409575"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27"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28"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29"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0"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1"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2"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3"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4"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5"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6"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663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6</xdr:row>
      <xdr:rowOff>0</xdr:rowOff>
    </xdr:from>
    <xdr:to>
      <xdr:col>3</xdr:col>
      <xdr:colOff>2039</xdr:colOff>
      <xdr:row>6</xdr:row>
      <xdr:rowOff>0</xdr:rowOff>
    </xdr:to>
    <xdr:sp macro="" textlink="">
      <xdr:nvSpPr>
        <xdr:cNvPr id="26639"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26640"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6</xdr:row>
      <xdr:rowOff>0</xdr:rowOff>
    </xdr:from>
    <xdr:to>
      <xdr:col>5</xdr:col>
      <xdr:colOff>2039</xdr:colOff>
      <xdr:row>6</xdr:row>
      <xdr:rowOff>0</xdr:rowOff>
    </xdr:to>
    <xdr:sp macro="" textlink="">
      <xdr:nvSpPr>
        <xdr:cNvPr id="26641"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26642"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7</xdr:col>
      <xdr:colOff>2039</xdr:colOff>
      <xdr:row>6</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27649"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0"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3878634</xdr:colOff>
      <xdr:row>7</xdr:row>
      <xdr:rowOff>0</xdr:rowOff>
    </xdr:to>
    <xdr:sp macro="" textlink="">
      <xdr:nvSpPr>
        <xdr:cNvPr id="27651"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27948"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3"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4"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5"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6"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7"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8"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59"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60"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61"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7662"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114300</xdr:colOff>
      <xdr:row>7</xdr:row>
      <xdr:rowOff>0</xdr:rowOff>
    </xdr:from>
    <xdr:to>
      <xdr:col>2</xdr:col>
      <xdr:colOff>586740</xdr:colOff>
      <xdr:row>7</xdr:row>
      <xdr:rowOff>0</xdr:rowOff>
    </xdr:to>
    <xdr:sp macro="" textlink="">
      <xdr:nvSpPr>
        <xdr:cNvPr id="27663" name="Texto 11"/>
        <xdr:cNvSpPr txBox="1">
          <a:spLocks noChangeArrowheads="1"/>
        </xdr:cNvSpPr>
      </xdr:nvSpPr>
      <xdr:spPr bwMode="auto">
        <a:xfrm>
          <a:off x="48101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27664"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114300</xdr:colOff>
      <xdr:row>7</xdr:row>
      <xdr:rowOff>0</xdr:rowOff>
    </xdr:from>
    <xdr:to>
      <xdr:col>4</xdr:col>
      <xdr:colOff>579120</xdr:colOff>
      <xdr:row>7</xdr:row>
      <xdr:rowOff>0</xdr:rowOff>
    </xdr:to>
    <xdr:sp macro="" textlink="">
      <xdr:nvSpPr>
        <xdr:cNvPr id="27665" name="Texto 11"/>
        <xdr:cNvSpPr txBox="1">
          <a:spLocks noChangeArrowheads="1"/>
        </xdr:cNvSpPr>
      </xdr:nvSpPr>
      <xdr:spPr bwMode="auto">
        <a:xfrm>
          <a:off x="58388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27666"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114300</xdr:colOff>
      <xdr:row>7</xdr:row>
      <xdr:rowOff>0</xdr:rowOff>
    </xdr:from>
    <xdr:to>
      <xdr:col>6</xdr:col>
      <xdr:colOff>579120</xdr:colOff>
      <xdr:row>7</xdr:row>
      <xdr:rowOff>0</xdr:rowOff>
    </xdr:to>
    <xdr:sp macro="" textlink="">
      <xdr:nvSpPr>
        <xdr:cNvPr id="20" name="Texto 11"/>
        <xdr:cNvSpPr txBox="1">
          <a:spLocks noChangeArrowheads="1"/>
        </xdr:cNvSpPr>
      </xdr:nvSpPr>
      <xdr:spPr bwMode="auto">
        <a:xfrm>
          <a:off x="58388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7</xdr:row>
      <xdr:rowOff>0</xdr:rowOff>
    </xdr:from>
    <xdr:to>
      <xdr:col>0</xdr:col>
      <xdr:colOff>367966</xdr:colOff>
      <xdr:row>7</xdr:row>
      <xdr:rowOff>0</xdr:rowOff>
    </xdr:to>
    <xdr:sp macro="" textlink="">
      <xdr:nvSpPr>
        <xdr:cNvPr id="55593"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299"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0"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1"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2"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3"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4"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5"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6"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09"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5310"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7</xdr:row>
      <xdr:rowOff>0</xdr:rowOff>
    </xdr:from>
    <xdr:to>
      <xdr:col>3</xdr:col>
      <xdr:colOff>2039</xdr:colOff>
      <xdr:row>7</xdr:row>
      <xdr:rowOff>0</xdr:rowOff>
    </xdr:to>
    <xdr:sp macro="" textlink="">
      <xdr:nvSpPr>
        <xdr:cNvPr id="55311"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55312"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7</xdr:row>
      <xdr:rowOff>0</xdr:rowOff>
    </xdr:from>
    <xdr:to>
      <xdr:col>5</xdr:col>
      <xdr:colOff>2039</xdr:colOff>
      <xdr:row>7</xdr:row>
      <xdr:rowOff>0</xdr:rowOff>
    </xdr:to>
    <xdr:sp macro="" textlink="">
      <xdr:nvSpPr>
        <xdr:cNvPr id="55313"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55314"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7</xdr:row>
      <xdr:rowOff>0</xdr:rowOff>
    </xdr:from>
    <xdr:to>
      <xdr:col>7</xdr:col>
      <xdr:colOff>2039</xdr:colOff>
      <xdr:row>7</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56321"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22"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8</xdr:row>
      <xdr:rowOff>0</xdr:rowOff>
    </xdr:from>
    <xdr:to>
      <xdr:col>1</xdr:col>
      <xdr:colOff>1295459</xdr:colOff>
      <xdr:row>8</xdr:row>
      <xdr:rowOff>0</xdr:rowOff>
    </xdr:to>
    <xdr:sp macro="" textlink="">
      <xdr:nvSpPr>
        <xdr:cNvPr id="56323"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25"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26"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27"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28"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29"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30"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31"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32"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33"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6334"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8</xdr:row>
      <xdr:rowOff>0</xdr:rowOff>
    </xdr:from>
    <xdr:to>
      <xdr:col>3</xdr:col>
      <xdr:colOff>2039</xdr:colOff>
      <xdr:row>8</xdr:row>
      <xdr:rowOff>0</xdr:rowOff>
    </xdr:to>
    <xdr:sp macro="" textlink="">
      <xdr:nvSpPr>
        <xdr:cNvPr id="56335"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56336"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8</xdr:row>
      <xdr:rowOff>0</xdr:rowOff>
    </xdr:from>
    <xdr:to>
      <xdr:col>5</xdr:col>
      <xdr:colOff>2039</xdr:colOff>
      <xdr:row>8</xdr:row>
      <xdr:rowOff>0</xdr:rowOff>
    </xdr:to>
    <xdr:sp macro="" textlink="">
      <xdr:nvSpPr>
        <xdr:cNvPr id="56337"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8</xdr:row>
      <xdr:rowOff>0</xdr:rowOff>
    </xdr:from>
    <xdr:to>
      <xdr:col>5</xdr:col>
      <xdr:colOff>379095</xdr:colOff>
      <xdr:row>8</xdr:row>
      <xdr:rowOff>0</xdr:rowOff>
    </xdr:to>
    <xdr:sp macro="" textlink="">
      <xdr:nvSpPr>
        <xdr:cNvPr id="56338"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8</xdr:row>
      <xdr:rowOff>0</xdr:rowOff>
    </xdr:from>
    <xdr:to>
      <xdr:col>7</xdr:col>
      <xdr:colOff>2039</xdr:colOff>
      <xdr:row>8</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8</xdr:row>
      <xdr:rowOff>0</xdr:rowOff>
    </xdr:from>
    <xdr:to>
      <xdr:col>7</xdr:col>
      <xdr:colOff>379095</xdr:colOff>
      <xdr:row>8</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367966</xdr:colOff>
      <xdr:row>6</xdr:row>
      <xdr:rowOff>0</xdr:rowOff>
    </xdr:to>
    <xdr:sp macro="" textlink="">
      <xdr:nvSpPr>
        <xdr:cNvPr id="28969"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1636395</xdr:colOff>
      <xdr:row>6</xdr:row>
      <xdr:rowOff>0</xdr:rowOff>
    </xdr:to>
    <xdr:sp macro="" textlink="">
      <xdr:nvSpPr>
        <xdr:cNvPr id="28674" name="Texto 2"/>
        <xdr:cNvSpPr txBox="1">
          <a:spLocks noChangeArrowheads="1"/>
        </xdr:cNvSpPr>
      </xdr:nvSpPr>
      <xdr:spPr bwMode="auto">
        <a:xfrm>
          <a:off x="409575"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75"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76"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77"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78"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79"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0"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1"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2"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3"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4"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5"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28686"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114300</xdr:colOff>
      <xdr:row>6</xdr:row>
      <xdr:rowOff>0</xdr:rowOff>
    </xdr:from>
    <xdr:to>
      <xdr:col>2</xdr:col>
      <xdr:colOff>579120</xdr:colOff>
      <xdr:row>6</xdr:row>
      <xdr:rowOff>0</xdr:rowOff>
    </xdr:to>
    <xdr:sp macro="" textlink="">
      <xdr:nvSpPr>
        <xdr:cNvPr id="28687" name="Texto 11"/>
        <xdr:cNvSpPr txBox="1">
          <a:spLocks noChangeArrowheads="1"/>
        </xdr:cNvSpPr>
      </xdr:nvSpPr>
      <xdr:spPr bwMode="auto">
        <a:xfrm>
          <a:off x="48101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28688"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114300</xdr:colOff>
      <xdr:row>6</xdr:row>
      <xdr:rowOff>0</xdr:rowOff>
    </xdr:from>
    <xdr:to>
      <xdr:col>4</xdr:col>
      <xdr:colOff>579120</xdr:colOff>
      <xdr:row>6</xdr:row>
      <xdr:rowOff>0</xdr:rowOff>
    </xdr:to>
    <xdr:sp macro="" textlink="">
      <xdr:nvSpPr>
        <xdr:cNvPr id="28689" name="Texto 11"/>
        <xdr:cNvSpPr txBox="1">
          <a:spLocks noChangeArrowheads="1"/>
        </xdr:cNvSpPr>
      </xdr:nvSpPr>
      <xdr:spPr bwMode="auto">
        <a:xfrm>
          <a:off x="58388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28690"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114300</xdr:colOff>
      <xdr:row>6</xdr:row>
      <xdr:rowOff>0</xdr:rowOff>
    </xdr:from>
    <xdr:to>
      <xdr:col>6</xdr:col>
      <xdr:colOff>579120</xdr:colOff>
      <xdr:row>6</xdr:row>
      <xdr:rowOff>0</xdr:rowOff>
    </xdr:to>
    <xdr:sp macro="" textlink="">
      <xdr:nvSpPr>
        <xdr:cNvPr id="20" name="Texto 11"/>
        <xdr:cNvSpPr txBox="1">
          <a:spLocks noChangeArrowheads="1"/>
        </xdr:cNvSpPr>
      </xdr:nvSpPr>
      <xdr:spPr bwMode="auto">
        <a:xfrm>
          <a:off x="5838825"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29697"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698"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3878634</xdr:colOff>
      <xdr:row>7</xdr:row>
      <xdr:rowOff>0</xdr:rowOff>
    </xdr:to>
    <xdr:sp macro="" textlink="">
      <xdr:nvSpPr>
        <xdr:cNvPr id="29699"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29990"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1"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2"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3"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4"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5"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6"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09"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29710"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131445</xdr:colOff>
      <xdr:row>7</xdr:row>
      <xdr:rowOff>0</xdr:rowOff>
    </xdr:from>
    <xdr:to>
      <xdr:col>3</xdr:col>
      <xdr:colOff>1905</xdr:colOff>
      <xdr:row>7</xdr:row>
      <xdr:rowOff>0</xdr:rowOff>
    </xdr:to>
    <xdr:sp macro="" textlink="">
      <xdr:nvSpPr>
        <xdr:cNvPr id="29711" name="Texto 11"/>
        <xdr:cNvSpPr txBox="1">
          <a:spLocks noChangeArrowheads="1"/>
        </xdr:cNvSpPr>
      </xdr:nvSpPr>
      <xdr:spPr bwMode="auto">
        <a:xfrm>
          <a:off x="4819650"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0</xdr:colOff>
      <xdr:row>7</xdr:row>
      <xdr:rowOff>0</xdr:rowOff>
    </xdr:from>
    <xdr:to>
      <xdr:col>3</xdr:col>
      <xdr:colOff>0</xdr:colOff>
      <xdr:row>7</xdr:row>
      <xdr:rowOff>0</xdr:rowOff>
    </xdr:to>
    <xdr:sp macro="" textlink="">
      <xdr:nvSpPr>
        <xdr:cNvPr id="29712" name="Texto 12"/>
        <xdr:cNvSpPr txBox="1">
          <a:spLocks noChangeArrowheads="1"/>
        </xdr:cNvSpPr>
      </xdr:nvSpPr>
      <xdr:spPr bwMode="auto">
        <a:xfrm>
          <a:off x="527685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131445</xdr:colOff>
      <xdr:row>7</xdr:row>
      <xdr:rowOff>0</xdr:rowOff>
    </xdr:from>
    <xdr:to>
      <xdr:col>5</xdr:col>
      <xdr:colOff>1905</xdr:colOff>
      <xdr:row>7</xdr:row>
      <xdr:rowOff>0</xdr:rowOff>
    </xdr:to>
    <xdr:sp macro="" textlink="">
      <xdr:nvSpPr>
        <xdr:cNvPr id="29713" name="Texto 11"/>
        <xdr:cNvSpPr txBox="1">
          <a:spLocks noChangeArrowheads="1"/>
        </xdr:cNvSpPr>
      </xdr:nvSpPr>
      <xdr:spPr bwMode="auto">
        <a:xfrm>
          <a:off x="5848350"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7</xdr:row>
      <xdr:rowOff>0</xdr:rowOff>
    </xdr:from>
    <xdr:to>
      <xdr:col>5</xdr:col>
      <xdr:colOff>379095</xdr:colOff>
      <xdr:row>7</xdr:row>
      <xdr:rowOff>0</xdr:rowOff>
    </xdr:to>
    <xdr:sp macro="" textlink="">
      <xdr:nvSpPr>
        <xdr:cNvPr id="29714"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131445</xdr:colOff>
      <xdr:row>7</xdr:row>
      <xdr:rowOff>0</xdr:rowOff>
    </xdr:from>
    <xdr:to>
      <xdr:col>7</xdr:col>
      <xdr:colOff>1905</xdr:colOff>
      <xdr:row>7</xdr:row>
      <xdr:rowOff>0</xdr:rowOff>
    </xdr:to>
    <xdr:sp macro="" textlink="">
      <xdr:nvSpPr>
        <xdr:cNvPr id="20" name="Texto 11"/>
        <xdr:cNvSpPr txBox="1">
          <a:spLocks noChangeArrowheads="1"/>
        </xdr:cNvSpPr>
      </xdr:nvSpPr>
      <xdr:spPr bwMode="auto">
        <a:xfrm>
          <a:off x="5848350"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7</xdr:row>
      <xdr:rowOff>0</xdr:rowOff>
    </xdr:from>
    <xdr:to>
      <xdr:col>7</xdr:col>
      <xdr:colOff>379095</xdr:colOff>
      <xdr:row>7</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3</xdr:col>
      <xdr:colOff>832492</xdr:colOff>
      <xdr:row>35</xdr:row>
      <xdr:rowOff>266700</xdr:rowOff>
    </xdr:to>
    <xdr:sp macro="" textlink="">
      <xdr:nvSpPr>
        <xdr:cNvPr id="98305" name="Text Box 1"/>
        <xdr:cNvSpPr txBox="1">
          <a:spLocks noChangeArrowheads="1"/>
        </xdr:cNvSpPr>
      </xdr:nvSpPr>
      <xdr:spPr bwMode="auto">
        <a:xfrm>
          <a:off x="0" y="5810250"/>
          <a:ext cx="5800725" cy="1885950"/>
        </a:xfrm>
        <a:prstGeom prst="rect">
          <a:avLst/>
        </a:prstGeom>
        <a:solidFill>
          <a:srgbClr val="FFFFFF"/>
        </a:solidFill>
        <a:ln w="9525">
          <a:noFill/>
          <a:miter lim="800000"/>
          <a:headEnd/>
          <a:tailEnd/>
        </a:ln>
      </xdr:spPr>
      <xdr:txBody>
        <a:bodyPr vertOverflow="clip" wrap="square" lIns="27432" tIns="22860" rIns="27432" bIns="22860" anchor="ctr" upright="1"/>
        <a:lstStyle/>
        <a:p>
          <a:pPr algn="just" rtl="0">
            <a:defRPr sz="1000"/>
          </a:pPr>
          <a:r>
            <a:rPr lang="pt-PT" sz="1000" b="0" i="0" u="none" strike="noStrike" baseline="0">
              <a:solidFill>
                <a:srgbClr val="000000"/>
              </a:solidFill>
              <a:latin typeface="Arial"/>
              <a:cs typeface="Arial"/>
            </a:rPr>
            <a:t>(1) Número obtido através das declarações modelo 22</a:t>
          </a:r>
        </a:p>
        <a:p>
          <a:pPr algn="just" rtl="0">
            <a:defRPr sz="1000"/>
          </a:pPr>
          <a:r>
            <a:rPr lang="pt-PT" sz="1000" b="0" i="0" u="none" strike="noStrike" baseline="0">
              <a:solidFill>
                <a:srgbClr val="000000"/>
              </a:solidFill>
              <a:latin typeface="Arial"/>
              <a:cs typeface="Arial"/>
            </a:rPr>
            <a:t>(2) Número obtido através das guias de pagamento</a:t>
          </a:r>
        </a:p>
        <a:p>
          <a:pPr algn="just" rtl="0">
            <a:defRPr sz="1000"/>
          </a:pPr>
          <a:r>
            <a:rPr lang="pt-PT" sz="1000" b="0" i="0" u="none" strike="noStrike" baseline="0">
              <a:solidFill>
                <a:srgbClr val="000000"/>
              </a:solidFill>
              <a:latin typeface="Arial"/>
              <a:cs typeface="Arial"/>
            </a:rPr>
            <a:t>(3) Poderão não ter de  efectuar pagamentos de IRC, os  sujeitos passivos  que, no exercício em causa, não tenham obtido rendimentos tributáveis e sejam:</a:t>
          </a:r>
        </a:p>
        <a:p>
          <a:pPr algn="just" rtl="0">
            <a:defRPr sz="1000"/>
          </a:pPr>
          <a:r>
            <a:rPr lang="pt-PT" sz="1000" b="0" i="0" u="none" strike="noStrike" baseline="0">
              <a:solidFill>
                <a:srgbClr val="000000"/>
              </a:solidFill>
              <a:latin typeface="Arial"/>
              <a:cs typeface="Arial"/>
            </a:rPr>
            <a:t> - entidades não residentes sem estabelecimento estável;</a:t>
          </a:r>
        </a:p>
        <a:p>
          <a:pPr algn="just" rtl="0">
            <a:defRPr sz="1000"/>
          </a:pPr>
          <a:r>
            <a:rPr lang="pt-PT" sz="1000" b="0" i="0" u="none" strike="noStrike" baseline="0">
              <a:solidFill>
                <a:srgbClr val="000000"/>
              </a:solidFill>
              <a:latin typeface="Arial"/>
              <a:cs typeface="Arial"/>
            </a:rPr>
            <a:t> - entidades que não exercem uma actividade comercial, industrial ou agrícola a titulo principal;</a:t>
          </a:r>
        </a:p>
        <a:p>
          <a:pPr algn="just" rtl="0">
            <a:defRPr sz="1000"/>
          </a:pPr>
          <a:r>
            <a:rPr lang="pt-PT" sz="1000" b="0" i="0" u="none" strike="noStrike" baseline="0">
              <a:solidFill>
                <a:srgbClr val="000000"/>
              </a:solidFill>
              <a:latin typeface="Arial"/>
              <a:cs typeface="Arial"/>
            </a:rPr>
            <a:t> - entidades que iniciaram a actividade nos dois exercícios anteriores.</a:t>
          </a:r>
        </a:p>
        <a:p>
          <a:pPr algn="just" rtl="0">
            <a:defRPr sz="1000"/>
          </a:pPr>
          <a:r>
            <a:rPr lang="pt-PT" sz="1000" b="0" i="0" u="none" strike="noStrike" baseline="0">
              <a:solidFill>
                <a:srgbClr val="000000"/>
              </a:solidFill>
              <a:latin typeface="Arial"/>
              <a:cs typeface="Arial"/>
            </a:rPr>
            <a:t>Poderão igualmente, não ter de  efectuar  pagamentos  de IRC, as entidades cujos pagamentos por conta, efectuados no exercício anterior, anularam o valor do Pagamento Especial por Conta a efectuar no exercício.</a:t>
          </a:r>
        </a:p>
        <a:p>
          <a:pPr algn="just" rtl="0">
            <a:defRPr sz="1000"/>
          </a:pPr>
          <a:r>
            <a:rPr lang="pt-PT" sz="1000" b="0" i="0" u="none" strike="noStrike" baseline="0">
              <a:solidFill>
                <a:srgbClr val="000000"/>
              </a:solidFill>
              <a:latin typeface="Arial"/>
              <a:cs typeface="Arial"/>
            </a:rPr>
            <a:t>(4) Pagamento efectuado em Fevereiro de 2004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57150</xdr:colOff>
      <xdr:row>6</xdr:row>
      <xdr:rowOff>0</xdr:rowOff>
    </xdr:from>
    <xdr:to>
      <xdr:col>0</xdr:col>
      <xdr:colOff>367966</xdr:colOff>
      <xdr:row>6</xdr:row>
      <xdr:rowOff>0</xdr:rowOff>
    </xdr:to>
    <xdr:sp macro="" textlink="">
      <xdr:nvSpPr>
        <xdr:cNvPr id="31061" name="Texto 1"/>
        <xdr:cNvSpPr txBox="1">
          <a:spLocks noChangeArrowheads="1"/>
        </xdr:cNvSpPr>
      </xdr:nvSpPr>
      <xdr:spPr bwMode="auto">
        <a:xfrm>
          <a:off x="57150" y="1990725"/>
          <a:ext cx="2952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1</xdr:col>
      <xdr:colOff>28575</xdr:colOff>
      <xdr:row>6</xdr:row>
      <xdr:rowOff>0</xdr:rowOff>
    </xdr:from>
    <xdr:to>
      <xdr:col>1</xdr:col>
      <xdr:colOff>3861435</xdr:colOff>
      <xdr:row>6</xdr:row>
      <xdr:rowOff>0</xdr:rowOff>
    </xdr:to>
    <xdr:sp macro="" textlink="">
      <xdr:nvSpPr>
        <xdr:cNvPr id="30722" name="Texto 2"/>
        <xdr:cNvSpPr txBox="1">
          <a:spLocks noChangeArrowheads="1"/>
        </xdr:cNvSpPr>
      </xdr:nvSpPr>
      <xdr:spPr bwMode="auto">
        <a:xfrm>
          <a:off x="409575" y="1990725"/>
          <a:ext cx="37338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3" name="Texto 3"/>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4" name="Texto 4"/>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5"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6"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7"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8"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29"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30"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31"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32"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33"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6</xdr:row>
      <xdr:rowOff>0</xdr:rowOff>
    </xdr:from>
    <xdr:to>
      <xdr:col>2</xdr:col>
      <xdr:colOff>0</xdr:colOff>
      <xdr:row>6</xdr:row>
      <xdr:rowOff>0</xdr:rowOff>
    </xdr:to>
    <xdr:sp macro="" textlink="">
      <xdr:nvSpPr>
        <xdr:cNvPr id="30734"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142875</xdr:colOff>
      <xdr:row>6</xdr:row>
      <xdr:rowOff>0</xdr:rowOff>
    </xdr:from>
    <xdr:to>
      <xdr:col>3</xdr:col>
      <xdr:colOff>2039</xdr:colOff>
      <xdr:row>6</xdr:row>
      <xdr:rowOff>0</xdr:rowOff>
    </xdr:to>
    <xdr:sp macro="" textlink="">
      <xdr:nvSpPr>
        <xdr:cNvPr id="30735" name="Texto 11"/>
        <xdr:cNvSpPr txBox="1">
          <a:spLocks noChangeArrowheads="1"/>
        </xdr:cNvSpPr>
      </xdr:nvSpPr>
      <xdr:spPr bwMode="auto">
        <a:xfrm>
          <a:off x="48387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6</xdr:row>
      <xdr:rowOff>0</xdr:rowOff>
    </xdr:from>
    <xdr:to>
      <xdr:col>3</xdr:col>
      <xdr:colOff>379095</xdr:colOff>
      <xdr:row>6</xdr:row>
      <xdr:rowOff>0</xdr:rowOff>
    </xdr:to>
    <xdr:sp macro="" textlink="">
      <xdr:nvSpPr>
        <xdr:cNvPr id="30736" name="Texto 12"/>
        <xdr:cNvSpPr txBox="1">
          <a:spLocks noChangeArrowheads="1"/>
        </xdr:cNvSpPr>
      </xdr:nvSpPr>
      <xdr:spPr bwMode="auto">
        <a:xfrm>
          <a:off x="54387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142875</xdr:colOff>
      <xdr:row>6</xdr:row>
      <xdr:rowOff>0</xdr:rowOff>
    </xdr:from>
    <xdr:to>
      <xdr:col>5</xdr:col>
      <xdr:colOff>2039</xdr:colOff>
      <xdr:row>6</xdr:row>
      <xdr:rowOff>0</xdr:rowOff>
    </xdr:to>
    <xdr:sp macro="" textlink="">
      <xdr:nvSpPr>
        <xdr:cNvPr id="30737"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169545</xdr:colOff>
      <xdr:row>6</xdr:row>
      <xdr:rowOff>0</xdr:rowOff>
    </xdr:from>
    <xdr:to>
      <xdr:col>5</xdr:col>
      <xdr:colOff>379095</xdr:colOff>
      <xdr:row>6</xdr:row>
      <xdr:rowOff>0</xdr:rowOff>
    </xdr:to>
    <xdr:sp macro="" textlink="">
      <xdr:nvSpPr>
        <xdr:cNvPr id="30738"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142875</xdr:colOff>
      <xdr:row>6</xdr:row>
      <xdr:rowOff>0</xdr:rowOff>
    </xdr:from>
    <xdr:to>
      <xdr:col>7</xdr:col>
      <xdr:colOff>2039</xdr:colOff>
      <xdr:row>6</xdr:row>
      <xdr:rowOff>0</xdr:rowOff>
    </xdr:to>
    <xdr:sp macro="" textlink="">
      <xdr:nvSpPr>
        <xdr:cNvPr id="20" name="Texto 11"/>
        <xdr:cNvSpPr txBox="1">
          <a:spLocks noChangeArrowheads="1"/>
        </xdr:cNvSpPr>
      </xdr:nvSpPr>
      <xdr:spPr bwMode="auto">
        <a:xfrm>
          <a:off x="5867400" y="1990725"/>
          <a:ext cx="4381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169545</xdr:colOff>
      <xdr:row>6</xdr:row>
      <xdr:rowOff>0</xdr:rowOff>
    </xdr:from>
    <xdr:to>
      <xdr:col>7</xdr:col>
      <xdr:colOff>379095</xdr:colOff>
      <xdr:row>6</xdr:row>
      <xdr:rowOff>0</xdr:rowOff>
    </xdr:to>
    <xdr:sp macro="" textlink="">
      <xdr:nvSpPr>
        <xdr:cNvPr id="21" name="Texto 12"/>
        <xdr:cNvSpPr txBox="1">
          <a:spLocks noChangeArrowheads="1"/>
        </xdr:cNvSpPr>
      </xdr:nvSpPr>
      <xdr:spPr bwMode="auto">
        <a:xfrm>
          <a:off x="6467475"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31745" name="Texto 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46" name="Texto 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28575</xdr:colOff>
      <xdr:row>7</xdr:row>
      <xdr:rowOff>0</xdr:rowOff>
    </xdr:from>
    <xdr:to>
      <xdr:col>1</xdr:col>
      <xdr:colOff>937309</xdr:colOff>
      <xdr:row>7</xdr:row>
      <xdr:rowOff>0</xdr:rowOff>
    </xdr:to>
    <xdr:sp macro="" textlink="">
      <xdr:nvSpPr>
        <xdr:cNvPr id="31747" name="Texto 3"/>
        <xdr:cNvSpPr txBox="1">
          <a:spLocks noChangeArrowheads="1"/>
        </xdr:cNvSpPr>
      </xdr:nvSpPr>
      <xdr:spPr bwMode="auto">
        <a:xfrm>
          <a:off x="409575" y="1990725"/>
          <a:ext cx="3743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DESIGNAÇÃO</a:t>
          </a:r>
        </a:p>
      </xdr:txBody>
    </xdr:sp>
    <xdr:clientData/>
  </xdr:twoCellAnchor>
  <xdr:twoCellAnchor>
    <xdr:from>
      <xdr:col>0</xdr:col>
      <xdr:colOff>57150</xdr:colOff>
      <xdr:row>7</xdr:row>
      <xdr:rowOff>0</xdr:rowOff>
    </xdr:from>
    <xdr:to>
      <xdr:col>0</xdr:col>
      <xdr:colOff>369570</xdr:colOff>
      <xdr:row>7</xdr:row>
      <xdr:rowOff>0</xdr:rowOff>
    </xdr:to>
    <xdr:sp macro="" textlink="">
      <xdr:nvSpPr>
        <xdr:cNvPr id="32050" name="Texto 4"/>
        <xdr:cNvSpPr txBox="1">
          <a:spLocks noChangeArrowheads="1"/>
        </xdr:cNvSpPr>
      </xdr:nvSpPr>
      <xdr:spPr bwMode="auto">
        <a:xfrm>
          <a:off x="57150" y="19907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49" name="Texto 5"/>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0" name="Texto 6"/>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1" name="Texto 7"/>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2" name="Texto 8"/>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3" name="Texto 9"/>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4" name="Texto 10"/>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5"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6"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7" name="Texto 11"/>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1758" name="Texto 12"/>
        <xdr:cNvSpPr txBox="1">
          <a:spLocks noChangeArrowheads="1"/>
        </xdr:cNvSpPr>
      </xdr:nvSpPr>
      <xdr:spPr bwMode="auto">
        <a:xfrm>
          <a:off x="4695825"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104775</xdr:colOff>
      <xdr:row>7</xdr:row>
      <xdr:rowOff>0</xdr:rowOff>
    </xdr:from>
    <xdr:to>
      <xdr:col>2</xdr:col>
      <xdr:colOff>569595</xdr:colOff>
      <xdr:row>7</xdr:row>
      <xdr:rowOff>0</xdr:rowOff>
    </xdr:to>
    <xdr:sp macro="" textlink="">
      <xdr:nvSpPr>
        <xdr:cNvPr id="31759" name="Texto 11"/>
        <xdr:cNvSpPr txBox="1">
          <a:spLocks noChangeArrowheads="1"/>
        </xdr:cNvSpPr>
      </xdr:nvSpPr>
      <xdr:spPr bwMode="auto">
        <a:xfrm>
          <a:off x="4800600"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0</xdr:colOff>
      <xdr:row>7</xdr:row>
      <xdr:rowOff>0</xdr:rowOff>
    </xdr:from>
    <xdr:to>
      <xdr:col>3</xdr:col>
      <xdr:colOff>0</xdr:colOff>
      <xdr:row>7</xdr:row>
      <xdr:rowOff>0</xdr:rowOff>
    </xdr:to>
    <xdr:sp macro="" textlink="">
      <xdr:nvSpPr>
        <xdr:cNvPr id="31760" name="Texto 12"/>
        <xdr:cNvSpPr txBox="1">
          <a:spLocks noChangeArrowheads="1"/>
        </xdr:cNvSpPr>
      </xdr:nvSpPr>
      <xdr:spPr bwMode="auto">
        <a:xfrm>
          <a:off x="5276850" y="19907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4</xdr:col>
      <xdr:colOff>104775</xdr:colOff>
      <xdr:row>7</xdr:row>
      <xdr:rowOff>0</xdr:rowOff>
    </xdr:from>
    <xdr:to>
      <xdr:col>4</xdr:col>
      <xdr:colOff>569595</xdr:colOff>
      <xdr:row>7</xdr:row>
      <xdr:rowOff>0</xdr:rowOff>
    </xdr:to>
    <xdr:sp macro="" textlink="">
      <xdr:nvSpPr>
        <xdr:cNvPr id="31761" name="Texto 11"/>
        <xdr:cNvSpPr txBox="1">
          <a:spLocks noChangeArrowheads="1"/>
        </xdr:cNvSpPr>
      </xdr:nvSpPr>
      <xdr:spPr bwMode="auto">
        <a:xfrm>
          <a:off x="5829300"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5</xdr:col>
      <xdr:colOff>152400</xdr:colOff>
      <xdr:row>7</xdr:row>
      <xdr:rowOff>0</xdr:rowOff>
    </xdr:from>
    <xdr:to>
      <xdr:col>5</xdr:col>
      <xdr:colOff>361950</xdr:colOff>
      <xdr:row>7</xdr:row>
      <xdr:rowOff>0</xdr:rowOff>
    </xdr:to>
    <xdr:sp macro="" textlink="">
      <xdr:nvSpPr>
        <xdr:cNvPr id="31762" name="Texto 12"/>
        <xdr:cNvSpPr txBox="1">
          <a:spLocks noChangeArrowheads="1"/>
        </xdr:cNvSpPr>
      </xdr:nvSpPr>
      <xdr:spPr bwMode="auto">
        <a:xfrm>
          <a:off x="6457950"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104775</xdr:colOff>
      <xdr:row>7</xdr:row>
      <xdr:rowOff>0</xdr:rowOff>
    </xdr:from>
    <xdr:to>
      <xdr:col>6</xdr:col>
      <xdr:colOff>577215</xdr:colOff>
      <xdr:row>7</xdr:row>
      <xdr:rowOff>0</xdr:rowOff>
    </xdr:to>
    <xdr:sp macro="" textlink="">
      <xdr:nvSpPr>
        <xdr:cNvPr id="20" name="Texto 11"/>
        <xdr:cNvSpPr txBox="1">
          <a:spLocks noChangeArrowheads="1"/>
        </xdr:cNvSpPr>
      </xdr:nvSpPr>
      <xdr:spPr bwMode="auto">
        <a:xfrm>
          <a:off x="5829300" y="19907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7</xdr:col>
      <xdr:colOff>152400</xdr:colOff>
      <xdr:row>7</xdr:row>
      <xdr:rowOff>0</xdr:rowOff>
    </xdr:from>
    <xdr:to>
      <xdr:col>7</xdr:col>
      <xdr:colOff>361950</xdr:colOff>
      <xdr:row>7</xdr:row>
      <xdr:rowOff>0</xdr:rowOff>
    </xdr:to>
    <xdr:sp macro="" textlink="">
      <xdr:nvSpPr>
        <xdr:cNvPr id="21" name="Texto 12"/>
        <xdr:cNvSpPr txBox="1">
          <a:spLocks noChangeArrowheads="1"/>
        </xdr:cNvSpPr>
      </xdr:nvSpPr>
      <xdr:spPr bwMode="auto">
        <a:xfrm>
          <a:off x="6457950" y="19907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43361"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70"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71"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72"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43365" name="Texto 5"/>
        <xdr:cNvSpPr txBox="1">
          <a:spLocks noChangeArrowheads="1"/>
        </xdr:cNvSpPr>
      </xdr:nvSpPr>
      <xdr:spPr bwMode="auto">
        <a:xfrm>
          <a:off x="276225" y="7467600"/>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74" name="Texto 10"/>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75" name="Texto 11"/>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76" name="Texto 12"/>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77" name="Texto 13"/>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78" name="Texto 14"/>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79" name="Texto 15"/>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80" name="Texto 16"/>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81" name="Texto 17"/>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82" name="Texto 18"/>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83" name="Texto 1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84" name="Texto 2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85" name="Texto 2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86" name="Texto 2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87" name="Texto 2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88" name="Texto 2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89" name="Texto 25"/>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790" name="Texto 26"/>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1"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2"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3"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4"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5"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796" name="Texto 32"/>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797" name="Texto 33"/>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8"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799"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00"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01"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02"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03"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04"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05"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06"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07"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08"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09"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10"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11"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12"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2813"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14"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2815"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2816"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2817"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2818"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2819" name="Texto 37"/>
        <xdr:cNvSpPr txBox="1">
          <a:spLocks noChangeArrowheads="1"/>
        </xdr:cNvSpPr>
      </xdr:nvSpPr>
      <xdr:spPr bwMode="auto">
        <a:xfrm>
          <a:off x="2219325" y="7467600"/>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2820" name="Texto 38"/>
        <xdr:cNvSpPr txBox="1">
          <a:spLocks noChangeArrowheads="1"/>
        </xdr:cNvSpPr>
      </xdr:nvSpPr>
      <xdr:spPr bwMode="auto">
        <a:xfrm>
          <a:off x="3219450" y="746760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44385"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794"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795"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796"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44389" name="Texto 5"/>
        <xdr:cNvSpPr txBox="1">
          <a:spLocks noChangeArrowheads="1"/>
        </xdr:cNvSpPr>
      </xdr:nvSpPr>
      <xdr:spPr bwMode="auto">
        <a:xfrm>
          <a:off x="276225" y="7467600"/>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798" name="Texto 10"/>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799" name="Texto 11"/>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0" name="Texto 12"/>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1" name="Texto 13"/>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2" name="Texto 14"/>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3" name="Texto 15"/>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4" name="Texto 16"/>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5" name="Texto 17"/>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06" name="Texto 18"/>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07" name="Texto 1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08" name="Texto 2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09" name="Texto 2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0" name="Texto 2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1" name="Texto 2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2" name="Texto 2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13" name="Texto 25"/>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814" name="Texto 26"/>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5"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6"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7"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8"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19"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20" name="Texto 32"/>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21" name="Texto 33"/>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22"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23"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24"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25"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26"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27"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28"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29"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30"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31"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32"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33"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34"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35"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36"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3837"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38"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3839"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3840"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3841"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3842"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3843" name="Texto 37"/>
        <xdr:cNvSpPr txBox="1">
          <a:spLocks noChangeArrowheads="1"/>
        </xdr:cNvSpPr>
      </xdr:nvSpPr>
      <xdr:spPr bwMode="auto">
        <a:xfrm>
          <a:off x="2219325" y="7467600"/>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3844" name="Texto 38"/>
        <xdr:cNvSpPr txBox="1">
          <a:spLocks noChangeArrowheads="1"/>
        </xdr:cNvSpPr>
      </xdr:nvSpPr>
      <xdr:spPr bwMode="auto">
        <a:xfrm>
          <a:off x="3219450" y="746760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45409"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18"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19"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20"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45413" name="Texto 5"/>
        <xdr:cNvSpPr txBox="1">
          <a:spLocks noChangeArrowheads="1"/>
        </xdr:cNvSpPr>
      </xdr:nvSpPr>
      <xdr:spPr bwMode="auto">
        <a:xfrm>
          <a:off x="276225" y="7467600"/>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22" name="Texto 10"/>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23" name="Texto 11"/>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24" name="Texto 12"/>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25" name="Texto 1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26" name="Texto 1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27" name="Texto 1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28" name="Texto 1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29" name="Texto 1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30" name="Texto 1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1" name="Texto 19"/>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2" name="Texto 20"/>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3" name="Texto 21"/>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4" name="Texto 22"/>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5" name="Texto 23"/>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6" name="Texto 24"/>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7" name="Texto 25"/>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838" name="Texto 26"/>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39"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0"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1"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2"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3"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44" name="Texto 32"/>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45" name="Texto 33"/>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6"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7"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48"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49"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50"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51"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52"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53"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54"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55"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56"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57"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58"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59"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60"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4861"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62"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4863"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4864"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4865"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4866"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4867" name="Texto 37"/>
        <xdr:cNvSpPr txBox="1">
          <a:spLocks noChangeArrowheads="1"/>
        </xdr:cNvSpPr>
      </xdr:nvSpPr>
      <xdr:spPr bwMode="auto">
        <a:xfrm>
          <a:off x="2219325" y="7467600"/>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4868" name="Texto 38"/>
        <xdr:cNvSpPr txBox="1">
          <a:spLocks noChangeArrowheads="1"/>
        </xdr:cNvSpPr>
      </xdr:nvSpPr>
      <xdr:spPr bwMode="auto">
        <a:xfrm>
          <a:off x="3219450" y="746760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46433"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42"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43"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44"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46437" name="Texto 5"/>
        <xdr:cNvSpPr txBox="1">
          <a:spLocks noChangeArrowheads="1"/>
        </xdr:cNvSpPr>
      </xdr:nvSpPr>
      <xdr:spPr bwMode="auto">
        <a:xfrm>
          <a:off x="276225" y="7467600"/>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46" name="Texto 10"/>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47" name="Texto 11"/>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48" name="Texto 12"/>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49" name="Texto 1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50" name="Texto 1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51" name="Texto 1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52" name="Texto 1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53" name="Texto 1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54" name="Texto 1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55" name="Texto 19"/>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56" name="Texto 20"/>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57" name="Texto 21"/>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58" name="Texto 22"/>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59" name="Texto 23"/>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60" name="Texto 24"/>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61" name="Texto 25"/>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862" name="Texto 26"/>
        <xdr:cNvSpPr txBox="1">
          <a:spLocks noChangeArrowheads="1"/>
        </xdr:cNvSpPr>
      </xdr:nvSpPr>
      <xdr:spPr bwMode="auto">
        <a:xfrm>
          <a:off x="2152650" y="699135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63"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64"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65"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66"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67"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68" name="Texto 32"/>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69" name="Texto 33"/>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70"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71"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72"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73"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74"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75"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76"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77"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78"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79"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80"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81"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82"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83"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84"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5885"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86" name="Texto 37"/>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5887" name="Texto 38"/>
        <xdr:cNvSpPr txBox="1">
          <a:spLocks noChangeArrowheads="1"/>
        </xdr:cNvSpPr>
      </xdr:nvSpPr>
      <xdr:spPr bwMode="auto">
        <a:xfrm>
          <a:off x="2152650" y="746760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5888"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5889"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5890"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5891" name="Texto 37"/>
        <xdr:cNvSpPr txBox="1">
          <a:spLocks noChangeArrowheads="1"/>
        </xdr:cNvSpPr>
      </xdr:nvSpPr>
      <xdr:spPr bwMode="auto">
        <a:xfrm>
          <a:off x="2219325" y="7467600"/>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5892" name="Texto 38"/>
        <xdr:cNvSpPr txBox="1">
          <a:spLocks noChangeArrowheads="1"/>
        </xdr:cNvSpPr>
      </xdr:nvSpPr>
      <xdr:spPr bwMode="auto">
        <a:xfrm>
          <a:off x="3219450" y="746760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48481"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66"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67"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68"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48485" name="Texto 5"/>
        <xdr:cNvSpPr txBox="1">
          <a:spLocks noChangeArrowheads="1"/>
        </xdr:cNvSpPr>
      </xdr:nvSpPr>
      <xdr:spPr bwMode="auto">
        <a:xfrm>
          <a:off x="276225" y="74771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70" name="Texto 10"/>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71" name="Texto 11"/>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72" name="Texto 12"/>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73" name="Texto 1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74" name="Texto 1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75" name="Texto 1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76" name="Texto 1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77" name="Texto 1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78" name="Texto 1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79" name="Texto 19"/>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0" name="Texto 20"/>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1" name="Texto 21"/>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2" name="Texto 22"/>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3" name="Texto 23"/>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4" name="Texto 24"/>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5" name="Texto 25"/>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886" name="Texto 26"/>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87"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88"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89"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90"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91"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892" name="Texto 32"/>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893" name="Texto 33"/>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94"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95"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96"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897"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898"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899"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0"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1"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902"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903"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4"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5"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906"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7"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8"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6909"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910"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6911"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6912"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6913"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6914"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6915" name="Texto 37"/>
        <xdr:cNvSpPr txBox="1">
          <a:spLocks noChangeArrowheads="1"/>
        </xdr:cNvSpPr>
      </xdr:nvSpPr>
      <xdr:spPr bwMode="auto">
        <a:xfrm>
          <a:off x="2219325" y="74771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6916" name="Texto 38"/>
        <xdr:cNvSpPr txBox="1">
          <a:spLocks noChangeArrowheads="1"/>
        </xdr:cNvSpPr>
      </xdr:nvSpPr>
      <xdr:spPr bwMode="auto">
        <a:xfrm>
          <a:off x="3219450" y="74771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7</xdr:row>
      <xdr:rowOff>0</xdr:rowOff>
    </xdr:from>
    <xdr:to>
      <xdr:col>2</xdr:col>
      <xdr:colOff>0</xdr:colOff>
      <xdr:row>7</xdr:row>
      <xdr:rowOff>0</xdr:rowOff>
    </xdr:to>
    <xdr:sp macro="" textlink="">
      <xdr:nvSpPr>
        <xdr:cNvPr id="57346"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47"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48"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53" name="Texto 1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54" name="Texto 1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55" name="Texto 1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56" name="Texto 1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57" name="Texto 1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58" name="Texto 1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67"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68"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69"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70"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71"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74"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75"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76"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79"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0"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1"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4"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5"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7"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8"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89"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57392"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57393"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57394"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7397"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31" name="Texto 5"/>
        <xdr:cNvSpPr txBox="1">
          <a:spLocks noChangeArrowheads="1"/>
        </xdr:cNvSpPr>
      </xdr:nvSpPr>
      <xdr:spPr bwMode="auto">
        <a:xfrm>
          <a:off x="283845" y="4716780"/>
          <a:ext cx="1384903"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2" name="Texto 10"/>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3" name="Texto 11"/>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4" name="Texto 12"/>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5" name="Texto 19"/>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6" name="Texto 20"/>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 name="Texto 21"/>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 name="Texto 22"/>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9" name="Texto 23"/>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40" name="Texto 24"/>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41" name="Texto 25"/>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42" name="Texto 26"/>
        <xdr:cNvSpPr txBox="1">
          <a:spLocks noChangeArrowheads="1"/>
        </xdr:cNvSpPr>
      </xdr:nvSpPr>
      <xdr:spPr bwMode="auto">
        <a:xfrm>
          <a:off x="2209800" y="423672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3" name="Texto 32"/>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4" name="Texto 33"/>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5" name="Texto 37"/>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6" name="Texto 38"/>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7" name="Texto 37"/>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8" name="Texto 38"/>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49" name="Texto 37"/>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50" name="Texto 37"/>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51" name="Texto 38"/>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52" name="Texto 37"/>
        <xdr:cNvSpPr txBox="1">
          <a:spLocks noChangeArrowheads="1"/>
        </xdr:cNvSpPr>
      </xdr:nvSpPr>
      <xdr:spPr bwMode="auto">
        <a:xfrm>
          <a:off x="2276475" y="4716780"/>
          <a:ext cx="482027"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53" name="Texto 38"/>
        <xdr:cNvSpPr txBox="1">
          <a:spLocks noChangeArrowheads="1"/>
        </xdr:cNvSpPr>
      </xdr:nvSpPr>
      <xdr:spPr bwMode="auto">
        <a:xfrm>
          <a:off x="3308985" y="471678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54" name="Texto 38"/>
        <xdr:cNvSpPr txBox="1">
          <a:spLocks noChangeArrowheads="1"/>
        </xdr:cNvSpPr>
      </xdr:nvSpPr>
      <xdr:spPr bwMode="auto">
        <a:xfrm>
          <a:off x="2209800" y="4716780"/>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49505"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890"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891"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892"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49509" name="Texto 5"/>
        <xdr:cNvSpPr txBox="1">
          <a:spLocks noChangeArrowheads="1"/>
        </xdr:cNvSpPr>
      </xdr:nvSpPr>
      <xdr:spPr bwMode="auto">
        <a:xfrm>
          <a:off x="276225" y="74771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894" name="Texto 10"/>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895" name="Texto 11"/>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896" name="Texto 12"/>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897" name="Texto 13"/>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898" name="Texto 14"/>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899" name="Texto 15"/>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900" name="Texto 16"/>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901" name="Texto 17"/>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902" name="Texto 18"/>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03" name="Texto 1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04" name="Texto 2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05" name="Texto 2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06" name="Texto 2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07" name="Texto 2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08" name="Texto 2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909" name="Texto 25"/>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7910" name="Texto 26"/>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1"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2"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3"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4"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5"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16" name="Texto 32"/>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17" name="Texto 33"/>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8"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19"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20"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21"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22"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23"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24"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25"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26"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27"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28"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29"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30"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31"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32"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7933"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34"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7935"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7936"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7937"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7938"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7939" name="Texto 37"/>
        <xdr:cNvSpPr txBox="1">
          <a:spLocks noChangeArrowheads="1"/>
        </xdr:cNvSpPr>
      </xdr:nvSpPr>
      <xdr:spPr bwMode="auto">
        <a:xfrm>
          <a:off x="2219325" y="74771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7940" name="Texto 38"/>
        <xdr:cNvSpPr txBox="1">
          <a:spLocks noChangeArrowheads="1"/>
        </xdr:cNvSpPr>
      </xdr:nvSpPr>
      <xdr:spPr bwMode="auto">
        <a:xfrm>
          <a:off x="3219450" y="74771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283845</xdr:colOff>
      <xdr:row>7</xdr:row>
      <xdr:rowOff>0</xdr:rowOff>
    </xdr:from>
    <xdr:to>
      <xdr:col>1</xdr:col>
      <xdr:colOff>1287748</xdr:colOff>
      <xdr:row>7</xdr:row>
      <xdr:rowOff>0</xdr:rowOff>
    </xdr:to>
    <xdr:sp macro="" textlink="">
      <xdr:nvSpPr>
        <xdr:cNvPr id="150529" name="Texto 1"/>
        <xdr:cNvSpPr txBox="1">
          <a:spLocks noChangeArrowheads="1"/>
        </xdr:cNvSpPr>
      </xdr:nvSpPr>
      <xdr:spPr bwMode="auto">
        <a:xfrm>
          <a:off x="276225" y="18764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14" name="Texto 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15" name="Texto 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16" name="Texto 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29</xdr:row>
      <xdr:rowOff>0</xdr:rowOff>
    </xdr:from>
    <xdr:to>
      <xdr:col>1</xdr:col>
      <xdr:colOff>1287748</xdr:colOff>
      <xdr:row>29</xdr:row>
      <xdr:rowOff>0</xdr:rowOff>
    </xdr:to>
    <xdr:sp macro="" textlink="">
      <xdr:nvSpPr>
        <xdr:cNvPr id="150533" name="Texto 5"/>
        <xdr:cNvSpPr txBox="1">
          <a:spLocks noChangeArrowheads="1"/>
        </xdr:cNvSpPr>
      </xdr:nvSpPr>
      <xdr:spPr bwMode="auto">
        <a:xfrm>
          <a:off x="276225" y="74771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18" name="Texto 10"/>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19" name="Texto 11"/>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0" name="Texto 12"/>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1" name="Texto 13"/>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2" name="Texto 14"/>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3" name="Texto 15"/>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4" name="Texto 16"/>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5" name="Texto 17"/>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26" name="Texto 18"/>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27" name="Texto 1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28" name="Texto 2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29" name="Texto 2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0" name="Texto 22"/>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1" name="Texto 23"/>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2" name="Texto 2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33" name="Texto 25"/>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27</xdr:row>
      <xdr:rowOff>0</xdr:rowOff>
    </xdr:from>
    <xdr:to>
      <xdr:col>2</xdr:col>
      <xdr:colOff>0</xdr:colOff>
      <xdr:row>27</xdr:row>
      <xdr:rowOff>0</xdr:rowOff>
    </xdr:to>
    <xdr:sp macro="" textlink="">
      <xdr:nvSpPr>
        <xdr:cNvPr id="38934" name="Texto 26"/>
        <xdr:cNvSpPr txBox="1">
          <a:spLocks noChangeArrowheads="1"/>
        </xdr:cNvSpPr>
      </xdr:nvSpPr>
      <xdr:spPr bwMode="auto">
        <a:xfrm>
          <a:off x="2152650" y="700087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5" name="Texto 27"/>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6" name="Texto 28"/>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7" name="Texto 29"/>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8" name="Texto 30"/>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39" name="Texto 31"/>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40" name="Texto 32"/>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41" name="Texto 33"/>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42"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43"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44"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45"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46"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47"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48"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49"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50"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51"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52"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53"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54"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55" name="Texto 34"/>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56" name="Texto 35"/>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38957" name="Texto 36"/>
        <xdr:cNvSpPr txBox="1">
          <a:spLocks noChangeArrowheads="1"/>
        </xdr:cNvSpPr>
      </xdr:nvSpPr>
      <xdr:spPr bwMode="auto">
        <a:xfrm>
          <a:off x="21526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58" name="Texto 37"/>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29</xdr:row>
      <xdr:rowOff>0</xdr:rowOff>
    </xdr:from>
    <xdr:to>
      <xdr:col>2</xdr:col>
      <xdr:colOff>0</xdr:colOff>
      <xdr:row>29</xdr:row>
      <xdr:rowOff>0</xdr:rowOff>
    </xdr:to>
    <xdr:sp macro="" textlink="">
      <xdr:nvSpPr>
        <xdr:cNvPr id="38959" name="Texto 38"/>
        <xdr:cNvSpPr txBox="1">
          <a:spLocks noChangeArrowheads="1"/>
        </xdr:cNvSpPr>
      </xdr:nvSpPr>
      <xdr:spPr bwMode="auto">
        <a:xfrm>
          <a:off x="2152650" y="74771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8960" name="Texto 34"/>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38961" name="Texto 35"/>
        <xdr:cNvSpPr txBox="1">
          <a:spLocks noChangeArrowheads="1"/>
        </xdr:cNvSpPr>
      </xdr:nvSpPr>
      <xdr:spPr bwMode="auto">
        <a:xfrm>
          <a:off x="32194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66675</xdr:colOff>
      <xdr:row>7</xdr:row>
      <xdr:rowOff>0</xdr:rowOff>
    </xdr:from>
    <xdr:to>
      <xdr:col>2</xdr:col>
      <xdr:colOff>548702</xdr:colOff>
      <xdr:row>7</xdr:row>
      <xdr:rowOff>0</xdr:rowOff>
    </xdr:to>
    <xdr:sp macro="" textlink="">
      <xdr:nvSpPr>
        <xdr:cNvPr id="38962" name="Texto 36"/>
        <xdr:cNvSpPr txBox="1">
          <a:spLocks noChangeArrowheads="1"/>
        </xdr:cNvSpPr>
      </xdr:nvSpPr>
      <xdr:spPr bwMode="auto">
        <a:xfrm>
          <a:off x="2219325" y="18764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66675</xdr:colOff>
      <xdr:row>29</xdr:row>
      <xdr:rowOff>0</xdr:rowOff>
    </xdr:from>
    <xdr:to>
      <xdr:col>2</xdr:col>
      <xdr:colOff>548702</xdr:colOff>
      <xdr:row>29</xdr:row>
      <xdr:rowOff>0</xdr:rowOff>
    </xdr:to>
    <xdr:sp macro="" textlink="">
      <xdr:nvSpPr>
        <xdr:cNvPr id="38963" name="Texto 37"/>
        <xdr:cNvSpPr txBox="1">
          <a:spLocks noChangeArrowheads="1"/>
        </xdr:cNvSpPr>
      </xdr:nvSpPr>
      <xdr:spPr bwMode="auto">
        <a:xfrm>
          <a:off x="2219325" y="7477125"/>
          <a:ext cx="4667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29</xdr:row>
      <xdr:rowOff>0</xdr:rowOff>
    </xdr:from>
    <xdr:to>
      <xdr:col>3</xdr:col>
      <xdr:colOff>379095</xdr:colOff>
      <xdr:row>29</xdr:row>
      <xdr:rowOff>0</xdr:rowOff>
    </xdr:to>
    <xdr:sp macro="" textlink="">
      <xdr:nvSpPr>
        <xdr:cNvPr id="38964" name="Texto 38"/>
        <xdr:cNvSpPr txBox="1">
          <a:spLocks noChangeArrowheads="1"/>
        </xdr:cNvSpPr>
      </xdr:nvSpPr>
      <xdr:spPr bwMode="auto">
        <a:xfrm>
          <a:off x="3219450" y="74771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200025</xdr:rowOff>
    </xdr:from>
    <xdr:to>
      <xdr:col>1</xdr:col>
      <xdr:colOff>0</xdr:colOff>
      <xdr:row>9</xdr:row>
      <xdr:rowOff>85725</xdr:rowOff>
    </xdr:to>
    <xdr:sp macro="" textlink="">
      <xdr:nvSpPr>
        <xdr:cNvPr id="99644" name="Texto 1"/>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99645" name="Texto 2"/>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99646" name="Texto 3"/>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47" name="Texto 4"/>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48" name="Texto 5"/>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49" name="Texto 6"/>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15</xdr:row>
      <xdr:rowOff>0</xdr:rowOff>
    </xdr:from>
    <xdr:to>
      <xdr:col>1</xdr:col>
      <xdr:colOff>0</xdr:colOff>
      <xdr:row>15</xdr:row>
      <xdr:rowOff>0</xdr:rowOff>
    </xdr:to>
    <xdr:sp macro="" textlink="">
      <xdr:nvSpPr>
        <xdr:cNvPr id="99650" name="Texto 7"/>
        <xdr:cNvSpPr txBox="1">
          <a:spLocks noChangeArrowheads="1"/>
        </xdr:cNvSpPr>
      </xdr:nvSpPr>
      <xdr:spPr bwMode="auto">
        <a:xfrm>
          <a:off x="2114550" y="40290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1</xdr:col>
      <xdr:colOff>0</xdr:colOff>
      <xdr:row>15</xdr:row>
      <xdr:rowOff>0</xdr:rowOff>
    </xdr:from>
    <xdr:to>
      <xdr:col>1</xdr:col>
      <xdr:colOff>0</xdr:colOff>
      <xdr:row>15</xdr:row>
      <xdr:rowOff>0</xdr:rowOff>
    </xdr:to>
    <xdr:sp macro="" textlink="">
      <xdr:nvSpPr>
        <xdr:cNvPr id="99651" name="Texto 8"/>
        <xdr:cNvSpPr txBox="1">
          <a:spLocks noChangeArrowheads="1"/>
        </xdr:cNvSpPr>
      </xdr:nvSpPr>
      <xdr:spPr bwMode="auto">
        <a:xfrm>
          <a:off x="2114550" y="40290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1</xdr:col>
      <xdr:colOff>0</xdr:colOff>
      <xdr:row>15</xdr:row>
      <xdr:rowOff>0</xdr:rowOff>
    </xdr:from>
    <xdr:to>
      <xdr:col>1</xdr:col>
      <xdr:colOff>0</xdr:colOff>
      <xdr:row>15</xdr:row>
      <xdr:rowOff>0</xdr:rowOff>
    </xdr:to>
    <xdr:sp macro="" textlink="">
      <xdr:nvSpPr>
        <xdr:cNvPr id="99652" name="Texto 9"/>
        <xdr:cNvSpPr txBox="1">
          <a:spLocks noChangeArrowheads="1"/>
        </xdr:cNvSpPr>
      </xdr:nvSpPr>
      <xdr:spPr bwMode="auto">
        <a:xfrm>
          <a:off x="2114550" y="40290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15</xdr:row>
      <xdr:rowOff>0</xdr:rowOff>
    </xdr:from>
    <xdr:to>
      <xdr:col>1</xdr:col>
      <xdr:colOff>0</xdr:colOff>
      <xdr:row>15</xdr:row>
      <xdr:rowOff>0</xdr:rowOff>
    </xdr:to>
    <xdr:sp macro="" textlink="">
      <xdr:nvSpPr>
        <xdr:cNvPr id="99653" name="Texto 10"/>
        <xdr:cNvSpPr txBox="1">
          <a:spLocks noChangeArrowheads="1"/>
        </xdr:cNvSpPr>
      </xdr:nvSpPr>
      <xdr:spPr bwMode="auto">
        <a:xfrm>
          <a:off x="2114550" y="40290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15</xdr:row>
      <xdr:rowOff>0</xdr:rowOff>
    </xdr:from>
    <xdr:to>
      <xdr:col>1</xdr:col>
      <xdr:colOff>0</xdr:colOff>
      <xdr:row>15</xdr:row>
      <xdr:rowOff>0</xdr:rowOff>
    </xdr:to>
    <xdr:sp macro="" textlink="">
      <xdr:nvSpPr>
        <xdr:cNvPr id="99654" name="Texto 11"/>
        <xdr:cNvSpPr txBox="1">
          <a:spLocks noChangeArrowheads="1"/>
        </xdr:cNvSpPr>
      </xdr:nvSpPr>
      <xdr:spPr bwMode="auto">
        <a:xfrm>
          <a:off x="2114550" y="40290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15</xdr:row>
      <xdr:rowOff>0</xdr:rowOff>
    </xdr:from>
    <xdr:to>
      <xdr:col>1</xdr:col>
      <xdr:colOff>0</xdr:colOff>
      <xdr:row>15</xdr:row>
      <xdr:rowOff>0</xdr:rowOff>
    </xdr:to>
    <xdr:sp macro="" textlink="">
      <xdr:nvSpPr>
        <xdr:cNvPr id="99655" name="Texto 12"/>
        <xdr:cNvSpPr txBox="1">
          <a:spLocks noChangeArrowheads="1"/>
        </xdr:cNvSpPr>
      </xdr:nvSpPr>
      <xdr:spPr bwMode="auto">
        <a:xfrm>
          <a:off x="2114550" y="40290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20</xdr:row>
      <xdr:rowOff>0</xdr:rowOff>
    </xdr:from>
    <xdr:to>
      <xdr:col>1</xdr:col>
      <xdr:colOff>0</xdr:colOff>
      <xdr:row>20</xdr:row>
      <xdr:rowOff>0</xdr:rowOff>
    </xdr:to>
    <xdr:sp macro="" textlink="">
      <xdr:nvSpPr>
        <xdr:cNvPr id="99656" name="Texto 18"/>
        <xdr:cNvSpPr txBox="1">
          <a:spLocks noChangeArrowheads="1"/>
        </xdr:cNvSpPr>
      </xdr:nvSpPr>
      <xdr:spPr bwMode="auto">
        <a:xfrm>
          <a:off x="2114550" y="5324475"/>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99657" name="Texto 19"/>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58" name="Texto 20"/>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104775</xdr:rowOff>
    </xdr:to>
    <xdr:sp macro="" textlink="">
      <xdr:nvSpPr>
        <xdr:cNvPr id="99659" name="Texto 21"/>
        <xdr:cNvSpPr txBox="1">
          <a:spLocks noChangeArrowheads="1"/>
        </xdr:cNvSpPr>
      </xdr:nvSpPr>
      <xdr:spPr bwMode="auto">
        <a:xfrm>
          <a:off x="2114550" y="1657350"/>
          <a:ext cx="0" cy="2000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60" name="Texto 22"/>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104775</xdr:rowOff>
    </xdr:to>
    <xdr:sp macro="" textlink="">
      <xdr:nvSpPr>
        <xdr:cNvPr id="99661" name="Texto 23"/>
        <xdr:cNvSpPr txBox="1">
          <a:spLocks noChangeArrowheads="1"/>
        </xdr:cNvSpPr>
      </xdr:nvSpPr>
      <xdr:spPr bwMode="auto">
        <a:xfrm>
          <a:off x="2114550" y="1657350"/>
          <a:ext cx="0" cy="2000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62" name="Texto 24"/>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209550</xdr:rowOff>
    </xdr:from>
    <xdr:to>
      <xdr:col>1</xdr:col>
      <xdr:colOff>0</xdr:colOff>
      <xdr:row>9</xdr:row>
      <xdr:rowOff>114300</xdr:rowOff>
    </xdr:to>
    <xdr:sp macro="" textlink="">
      <xdr:nvSpPr>
        <xdr:cNvPr id="99663" name="Texto 21"/>
        <xdr:cNvSpPr txBox="1">
          <a:spLocks noChangeArrowheads="1"/>
        </xdr:cNvSpPr>
      </xdr:nvSpPr>
      <xdr:spPr bwMode="auto">
        <a:xfrm>
          <a:off x="2114550" y="1666875"/>
          <a:ext cx="0" cy="2000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99664" name="Texto 22"/>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5362"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5122"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3"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4"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5"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6"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7"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8"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29"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30"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31"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32"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33"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5134"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5135"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5136"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6385"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6146"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47"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48"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49"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0"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1"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2"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3"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4"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5"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6"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7"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6158"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6159"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6160"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7169"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0"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1"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7412"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8</xdr:row>
      <xdr:rowOff>0</xdr:rowOff>
    </xdr:from>
    <xdr:to>
      <xdr:col>1</xdr:col>
      <xdr:colOff>1221159</xdr:colOff>
      <xdr:row>8</xdr:row>
      <xdr:rowOff>0</xdr:rowOff>
    </xdr:to>
    <xdr:sp macro="" textlink="">
      <xdr:nvSpPr>
        <xdr:cNvPr id="7173" name="Texto 5"/>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4"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5"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6"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7"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8"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79"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80"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81" name="Texto 2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7182" name="Texto 2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7183" name="Texto 21"/>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7184" name="Texto 22"/>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8434"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8194"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195"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196"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197"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198"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199"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0"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1"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2"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3"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4"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5"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8206"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8207"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8208"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9217"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18"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19"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9460"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8</xdr:row>
      <xdr:rowOff>0</xdr:rowOff>
    </xdr:from>
    <xdr:to>
      <xdr:col>1</xdr:col>
      <xdr:colOff>1221159</xdr:colOff>
      <xdr:row>8</xdr:row>
      <xdr:rowOff>0</xdr:rowOff>
    </xdr:to>
    <xdr:sp macro="" textlink="">
      <xdr:nvSpPr>
        <xdr:cNvPr id="9221" name="Texto 5"/>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2"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3"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4"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5"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6"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7"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8"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29"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9230"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9231"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9232"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10481"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10242"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3"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4"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5"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6"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7"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8"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49"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50"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51"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52"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53"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0254"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10255"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10256"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11265"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66"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67"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11508"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8</xdr:row>
      <xdr:rowOff>0</xdr:rowOff>
    </xdr:from>
    <xdr:to>
      <xdr:col>1</xdr:col>
      <xdr:colOff>1221159</xdr:colOff>
      <xdr:row>8</xdr:row>
      <xdr:rowOff>0</xdr:rowOff>
    </xdr:to>
    <xdr:sp macro="" textlink="">
      <xdr:nvSpPr>
        <xdr:cNvPr id="11269" name="Texto 5"/>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0"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1"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2"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3"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4"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5"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6"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7"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1278"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11279"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11280"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12529"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12290"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1"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2"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3"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4"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5"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6"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7"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8"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299"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300"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301"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2302"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12303"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12304"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13313"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14"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15"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13556"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8</xdr:row>
      <xdr:rowOff>0</xdr:rowOff>
    </xdr:from>
    <xdr:to>
      <xdr:col>1</xdr:col>
      <xdr:colOff>1221159</xdr:colOff>
      <xdr:row>8</xdr:row>
      <xdr:rowOff>0</xdr:rowOff>
    </xdr:to>
    <xdr:sp macro="" textlink="">
      <xdr:nvSpPr>
        <xdr:cNvPr id="13317" name="Texto 5"/>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18"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19"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0"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1"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2"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3"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4"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5"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3326"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13327"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13328"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53249"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0"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1"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53492"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4"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5"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6"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7"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8"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59"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60"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61"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53262"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53263"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53264"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0</xdr:colOff>
      <xdr:row>2</xdr:row>
      <xdr:rowOff>0</xdr:rowOff>
    </xdr:to>
    <xdr:sp macro="" textlink="">
      <xdr:nvSpPr>
        <xdr:cNvPr id="40363" name="Texto 9"/>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64" name="Texto 10"/>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0365" name="Texto 15"/>
        <xdr:cNvSpPr txBox="1">
          <a:spLocks noChangeArrowheads="1"/>
        </xdr:cNvSpPr>
      </xdr:nvSpPr>
      <xdr:spPr bwMode="auto">
        <a:xfrm>
          <a:off x="1924050" y="148590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8</xdr:row>
      <xdr:rowOff>219075</xdr:rowOff>
    </xdr:from>
    <xdr:to>
      <xdr:col>1</xdr:col>
      <xdr:colOff>0</xdr:colOff>
      <xdr:row>9</xdr:row>
      <xdr:rowOff>85725</xdr:rowOff>
    </xdr:to>
    <xdr:sp macro="" textlink="">
      <xdr:nvSpPr>
        <xdr:cNvPr id="40366" name="Texto 16"/>
        <xdr:cNvSpPr txBox="1">
          <a:spLocks noChangeArrowheads="1"/>
        </xdr:cNvSpPr>
      </xdr:nvSpPr>
      <xdr:spPr bwMode="auto">
        <a:xfrm>
          <a:off x="1924050" y="1504950"/>
          <a:ext cx="0" cy="1333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201930</xdr:rowOff>
    </xdr:from>
    <xdr:to>
      <xdr:col>1</xdr:col>
      <xdr:colOff>0</xdr:colOff>
      <xdr:row>9</xdr:row>
      <xdr:rowOff>87630</xdr:rowOff>
    </xdr:to>
    <xdr:sp macro="" textlink="">
      <xdr:nvSpPr>
        <xdr:cNvPr id="40367" name="Texto 19"/>
        <xdr:cNvSpPr txBox="1">
          <a:spLocks noChangeArrowheads="1"/>
        </xdr:cNvSpPr>
      </xdr:nvSpPr>
      <xdr:spPr bwMode="auto">
        <a:xfrm>
          <a:off x="1924050" y="1495425"/>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8</xdr:row>
      <xdr:rowOff>228600</xdr:rowOff>
    </xdr:from>
    <xdr:to>
      <xdr:col>1</xdr:col>
      <xdr:colOff>0</xdr:colOff>
      <xdr:row>9</xdr:row>
      <xdr:rowOff>87842</xdr:rowOff>
    </xdr:to>
    <xdr:sp macro="" textlink="">
      <xdr:nvSpPr>
        <xdr:cNvPr id="40368" name="Texto 20"/>
        <xdr:cNvSpPr txBox="1">
          <a:spLocks noChangeArrowheads="1"/>
        </xdr:cNvSpPr>
      </xdr:nvSpPr>
      <xdr:spPr bwMode="auto">
        <a:xfrm>
          <a:off x="1924050" y="1514475"/>
          <a:ext cx="0" cy="1333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69" name="Texto 21"/>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70" name="Texto 22"/>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201930</xdr:rowOff>
    </xdr:from>
    <xdr:to>
      <xdr:col>1</xdr:col>
      <xdr:colOff>0</xdr:colOff>
      <xdr:row>9</xdr:row>
      <xdr:rowOff>87630</xdr:rowOff>
    </xdr:to>
    <xdr:sp macro="" textlink="">
      <xdr:nvSpPr>
        <xdr:cNvPr id="40371" name="Texto 23"/>
        <xdr:cNvSpPr txBox="1">
          <a:spLocks noChangeArrowheads="1"/>
        </xdr:cNvSpPr>
      </xdr:nvSpPr>
      <xdr:spPr bwMode="auto">
        <a:xfrm>
          <a:off x="1924050" y="1495425"/>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1</xdr:col>
      <xdr:colOff>0</xdr:colOff>
      <xdr:row>8</xdr:row>
      <xdr:rowOff>228600</xdr:rowOff>
    </xdr:from>
    <xdr:to>
      <xdr:col>1</xdr:col>
      <xdr:colOff>0</xdr:colOff>
      <xdr:row>9</xdr:row>
      <xdr:rowOff>87842</xdr:rowOff>
    </xdr:to>
    <xdr:sp macro="" textlink="">
      <xdr:nvSpPr>
        <xdr:cNvPr id="40372" name="Texto 24"/>
        <xdr:cNvSpPr txBox="1">
          <a:spLocks noChangeArrowheads="1"/>
        </xdr:cNvSpPr>
      </xdr:nvSpPr>
      <xdr:spPr bwMode="auto">
        <a:xfrm>
          <a:off x="1924050" y="1514475"/>
          <a:ext cx="0" cy="1333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73" name="Texto 25"/>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74" name="Texto 26"/>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201930</xdr:rowOff>
    </xdr:from>
    <xdr:to>
      <xdr:col>1</xdr:col>
      <xdr:colOff>0</xdr:colOff>
      <xdr:row>9</xdr:row>
      <xdr:rowOff>87630</xdr:rowOff>
    </xdr:to>
    <xdr:sp macro="" textlink="">
      <xdr:nvSpPr>
        <xdr:cNvPr id="40375" name="Texto 27"/>
        <xdr:cNvSpPr txBox="1">
          <a:spLocks noChangeArrowheads="1"/>
        </xdr:cNvSpPr>
      </xdr:nvSpPr>
      <xdr:spPr bwMode="auto">
        <a:xfrm>
          <a:off x="1924050" y="1495425"/>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8</xdr:row>
      <xdr:rowOff>228600</xdr:rowOff>
    </xdr:from>
    <xdr:to>
      <xdr:col>1</xdr:col>
      <xdr:colOff>0</xdr:colOff>
      <xdr:row>9</xdr:row>
      <xdr:rowOff>87842</xdr:rowOff>
    </xdr:to>
    <xdr:sp macro="" textlink="">
      <xdr:nvSpPr>
        <xdr:cNvPr id="40376" name="Texto 28"/>
        <xdr:cNvSpPr txBox="1">
          <a:spLocks noChangeArrowheads="1"/>
        </xdr:cNvSpPr>
      </xdr:nvSpPr>
      <xdr:spPr bwMode="auto">
        <a:xfrm>
          <a:off x="1924050" y="1514475"/>
          <a:ext cx="0" cy="1333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77" name="Texto 29"/>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78" name="Texto 30"/>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201930</xdr:rowOff>
    </xdr:from>
    <xdr:to>
      <xdr:col>1</xdr:col>
      <xdr:colOff>0</xdr:colOff>
      <xdr:row>9</xdr:row>
      <xdr:rowOff>87630</xdr:rowOff>
    </xdr:to>
    <xdr:sp macro="" textlink="">
      <xdr:nvSpPr>
        <xdr:cNvPr id="40379" name="Texto 27"/>
        <xdr:cNvSpPr txBox="1">
          <a:spLocks noChangeArrowheads="1"/>
        </xdr:cNvSpPr>
      </xdr:nvSpPr>
      <xdr:spPr bwMode="auto">
        <a:xfrm>
          <a:off x="1924050" y="1495425"/>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1</xdr:col>
      <xdr:colOff>0</xdr:colOff>
      <xdr:row>8</xdr:row>
      <xdr:rowOff>228600</xdr:rowOff>
    </xdr:from>
    <xdr:to>
      <xdr:col>1</xdr:col>
      <xdr:colOff>0</xdr:colOff>
      <xdr:row>9</xdr:row>
      <xdr:rowOff>87842</xdr:rowOff>
    </xdr:to>
    <xdr:sp macro="" textlink="">
      <xdr:nvSpPr>
        <xdr:cNvPr id="40380" name="Texto 28"/>
        <xdr:cNvSpPr txBox="1">
          <a:spLocks noChangeArrowheads="1"/>
        </xdr:cNvSpPr>
      </xdr:nvSpPr>
      <xdr:spPr bwMode="auto">
        <a:xfrm>
          <a:off x="1924050" y="1514475"/>
          <a:ext cx="0" cy="13335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81" name="Texto 29"/>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82" name="Texto 30"/>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83" name="Texto 29"/>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1</xdr:col>
      <xdr:colOff>0</xdr:colOff>
      <xdr:row>2</xdr:row>
      <xdr:rowOff>0</xdr:rowOff>
    </xdr:from>
    <xdr:to>
      <xdr:col>1</xdr:col>
      <xdr:colOff>0</xdr:colOff>
      <xdr:row>2</xdr:row>
      <xdr:rowOff>0</xdr:rowOff>
    </xdr:to>
    <xdr:sp macro="" textlink="">
      <xdr:nvSpPr>
        <xdr:cNvPr id="40384" name="Texto 30"/>
        <xdr:cNvSpPr txBox="1">
          <a:spLocks noChangeArrowheads="1"/>
        </xdr:cNvSpPr>
      </xdr:nvSpPr>
      <xdr:spPr bwMode="auto">
        <a:xfrm>
          <a:off x="1924050" y="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93345</xdr:colOff>
      <xdr:row>2</xdr:row>
      <xdr:rowOff>0</xdr:rowOff>
    </xdr:from>
    <xdr:to>
      <xdr:col>1</xdr:col>
      <xdr:colOff>565785</xdr:colOff>
      <xdr:row>2</xdr:row>
      <xdr:rowOff>0</xdr:rowOff>
    </xdr:to>
    <xdr:sp macro="" textlink="">
      <xdr:nvSpPr>
        <xdr:cNvPr id="39963" name="Texto 29"/>
        <xdr:cNvSpPr txBox="1">
          <a:spLocks noChangeArrowheads="1"/>
        </xdr:cNvSpPr>
      </xdr:nvSpPr>
      <xdr:spPr bwMode="auto">
        <a:xfrm>
          <a:off x="2009775" y="0"/>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2</xdr:col>
      <xdr:colOff>95250</xdr:colOff>
      <xdr:row>2</xdr:row>
      <xdr:rowOff>0</xdr:rowOff>
    </xdr:from>
    <xdr:to>
      <xdr:col>2</xdr:col>
      <xdr:colOff>312561</xdr:colOff>
      <xdr:row>2</xdr:row>
      <xdr:rowOff>0</xdr:rowOff>
    </xdr:to>
    <xdr:sp macro="" textlink="">
      <xdr:nvSpPr>
        <xdr:cNvPr id="39964" name="Texto 30"/>
        <xdr:cNvSpPr txBox="1">
          <a:spLocks noChangeArrowheads="1"/>
        </xdr:cNvSpPr>
      </xdr:nvSpPr>
      <xdr:spPr bwMode="auto">
        <a:xfrm>
          <a:off x="2638425" y="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3</xdr:col>
      <xdr:colOff>93345</xdr:colOff>
      <xdr:row>2</xdr:row>
      <xdr:rowOff>0</xdr:rowOff>
    </xdr:from>
    <xdr:to>
      <xdr:col>3</xdr:col>
      <xdr:colOff>565785</xdr:colOff>
      <xdr:row>2</xdr:row>
      <xdr:rowOff>0</xdr:rowOff>
    </xdr:to>
    <xdr:sp macro="" textlink="">
      <xdr:nvSpPr>
        <xdr:cNvPr id="39967" name="Texto 29"/>
        <xdr:cNvSpPr txBox="1">
          <a:spLocks noChangeArrowheads="1"/>
        </xdr:cNvSpPr>
      </xdr:nvSpPr>
      <xdr:spPr bwMode="auto">
        <a:xfrm>
          <a:off x="3028950" y="0"/>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4</xdr:col>
      <xdr:colOff>95250</xdr:colOff>
      <xdr:row>2</xdr:row>
      <xdr:rowOff>0</xdr:rowOff>
    </xdr:from>
    <xdr:to>
      <xdr:col>4</xdr:col>
      <xdr:colOff>312561</xdr:colOff>
      <xdr:row>2</xdr:row>
      <xdr:rowOff>0</xdr:rowOff>
    </xdr:to>
    <xdr:sp macro="" textlink="">
      <xdr:nvSpPr>
        <xdr:cNvPr id="39968" name="Texto 30"/>
        <xdr:cNvSpPr txBox="1">
          <a:spLocks noChangeArrowheads="1"/>
        </xdr:cNvSpPr>
      </xdr:nvSpPr>
      <xdr:spPr bwMode="auto">
        <a:xfrm>
          <a:off x="3657600" y="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6</xdr:col>
      <xdr:colOff>95250</xdr:colOff>
      <xdr:row>2</xdr:row>
      <xdr:rowOff>0</xdr:rowOff>
    </xdr:from>
    <xdr:to>
      <xdr:col>6</xdr:col>
      <xdr:colOff>312561</xdr:colOff>
      <xdr:row>2</xdr:row>
      <xdr:rowOff>0</xdr:rowOff>
    </xdr:to>
    <xdr:sp macro="" textlink="">
      <xdr:nvSpPr>
        <xdr:cNvPr id="39970" name="Texto 30"/>
        <xdr:cNvSpPr txBox="1">
          <a:spLocks noChangeArrowheads="1"/>
        </xdr:cNvSpPr>
      </xdr:nvSpPr>
      <xdr:spPr bwMode="auto">
        <a:xfrm>
          <a:off x="4676775" y="0"/>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14578"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14338"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39"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0"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1"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2"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3"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4"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5"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6"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7"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8"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49"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4350"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14351"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14352"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15361"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62"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63"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15604"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8</xdr:row>
      <xdr:rowOff>0</xdr:rowOff>
    </xdr:from>
    <xdr:to>
      <xdr:col>1</xdr:col>
      <xdr:colOff>1221159</xdr:colOff>
      <xdr:row>8</xdr:row>
      <xdr:rowOff>0</xdr:rowOff>
    </xdr:to>
    <xdr:sp macro="" textlink="">
      <xdr:nvSpPr>
        <xdr:cNvPr id="15365" name="Texto 5"/>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66"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67"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68"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69"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70"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71"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72"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73"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5374"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15375"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15376"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38100</xdr:colOff>
      <xdr:row>7</xdr:row>
      <xdr:rowOff>0</xdr:rowOff>
    </xdr:from>
    <xdr:to>
      <xdr:col>0</xdr:col>
      <xdr:colOff>350520</xdr:colOff>
      <xdr:row>7</xdr:row>
      <xdr:rowOff>0</xdr:rowOff>
    </xdr:to>
    <xdr:sp macro="" textlink="">
      <xdr:nvSpPr>
        <xdr:cNvPr id="16625" name="Texto 1"/>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7</xdr:row>
      <xdr:rowOff>0</xdr:rowOff>
    </xdr:from>
    <xdr:to>
      <xdr:col>1</xdr:col>
      <xdr:colOff>1221159</xdr:colOff>
      <xdr:row>7</xdr:row>
      <xdr:rowOff>0</xdr:rowOff>
    </xdr:to>
    <xdr:sp macro="" textlink="">
      <xdr:nvSpPr>
        <xdr:cNvPr id="16386" name="Texto 2"/>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87"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88" name="Texto 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89" name="Texto 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0"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1"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2"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3"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4"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5"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6"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7"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7</xdr:row>
      <xdr:rowOff>0</xdr:rowOff>
    </xdr:from>
    <xdr:to>
      <xdr:col>2</xdr:col>
      <xdr:colOff>0</xdr:colOff>
      <xdr:row>7</xdr:row>
      <xdr:rowOff>0</xdr:rowOff>
    </xdr:to>
    <xdr:sp macro="" textlink="">
      <xdr:nvSpPr>
        <xdr:cNvPr id="16398"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7</xdr:row>
      <xdr:rowOff>0</xdr:rowOff>
    </xdr:from>
    <xdr:to>
      <xdr:col>3</xdr:col>
      <xdr:colOff>379095</xdr:colOff>
      <xdr:row>7</xdr:row>
      <xdr:rowOff>0</xdr:rowOff>
    </xdr:to>
    <xdr:sp macro="" textlink="">
      <xdr:nvSpPr>
        <xdr:cNvPr id="16399"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7</xdr:row>
      <xdr:rowOff>0</xdr:rowOff>
    </xdr:from>
    <xdr:to>
      <xdr:col>2</xdr:col>
      <xdr:colOff>565785</xdr:colOff>
      <xdr:row>7</xdr:row>
      <xdr:rowOff>0</xdr:rowOff>
    </xdr:to>
    <xdr:sp macro="" textlink="">
      <xdr:nvSpPr>
        <xdr:cNvPr id="16400"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0</xdr:colOff>
      <xdr:row>8</xdr:row>
      <xdr:rowOff>0</xdr:rowOff>
    </xdr:from>
    <xdr:to>
      <xdr:col>2</xdr:col>
      <xdr:colOff>0</xdr:colOff>
      <xdr:row>8</xdr:row>
      <xdr:rowOff>0</xdr:rowOff>
    </xdr:to>
    <xdr:sp macro="" textlink="">
      <xdr:nvSpPr>
        <xdr:cNvPr id="17409" name="Texto 1"/>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0" name="Texto 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1" name="Texto 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38100</xdr:colOff>
      <xdr:row>8</xdr:row>
      <xdr:rowOff>0</xdr:rowOff>
    </xdr:from>
    <xdr:to>
      <xdr:col>0</xdr:col>
      <xdr:colOff>350520</xdr:colOff>
      <xdr:row>8</xdr:row>
      <xdr:rowOff>0</xdr:rowOff>
    </xdr:to>
    <xdr:sp macro="" textlink="">
      <xdr:nvSpPr>
        <xdr:cNvPr id="17652" name="Texto 4"/>
        <xdr:cNvSpPr txBox="1">
          <a:spLocks noChangeArrowheads="1"/>
        </xdr:cNvSpPr>
      </xdr:nvSpPr>
      <xdr:spPr bwMode="auto">
        <a:xfrm>
          <a:off x="38100" y="1876425"/>
          <a:ext cx="3048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114300</xdr:colOff>
      <xdr:row>8</xdr:row>
      <xdr:rowOff>0</xdr:rowOff>
    </xdr:from>
    <xdr:to>
      <xdr:col>1</xdr:col>
      <xdr:colOff>1221159</xdr:colOff>
      <xdr:row>8</xdr:row>
      <xdr:rowOff>0</xdr:rowOff>
    </xdr:to>
    <xdr:sp macro="" textlink="">
      <xdr:nvSpPr>
        <xdr:cNvPr id="17413" name="Texto 5"/>
        <xdr:cNvSpPr txBox="1">
          <a:spLocks noChangeArrowheads="1"/>
        </xdr:cNvSpPr>
      </xdr:nvSpPr>
      <xdr:spPr bwMode="auto">
        <a:xfrm>
          <a:off x="495300" y="1876425"/>
          <a:ext cx="1076325"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DISTRITO</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4" name="Texto 12"/>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5" name="Texto 13"/>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6" name="Texto 14"/>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7" name="Texto 15"/>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8" name="Texto 16"/>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19" name="Texto 17"/>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20" name="Texto 18"/>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21" name="Texto 19"/>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0</xdr:rowOff>
    </xdr:from>
    <xdr:to>
      <xdr:col>2</xdr:col>
      <xdr:colOff>0</xdr:colOff>
      <xdr:row>8</xdr:row>
      <xdr:rowOff>0</xdr:rowOff>
    </xdr:to>
    <xdr:sp macro="" textlink="">
      <xdr:nvSpPr>
        <xdr:cNvPr id="17422" name="Texto 20"/>
        <xdr:cNvSpPr txBox="1">
          <a:spLocks noChangeArrowheads="1"/>
        </xdr:cNvSpPr>
      </xdr:nvSpPr>
      <xdr:spPr bwMode="auto">
        <a:xfrm>
          <a:off x="1695450" y="18764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3</xdr:col>
      <xdr:colOff>169545</xdr:colOff>
      <xdr:row>8</xdr:row>
      <xdr:rowOff>0</xdr:rowOff>
    </xdr:from>
    <xdr:to>
      <xdr:col>3</xdr:col>
      <xdr:colOff>379095</xdr:colOff>
      <xdr:row>8</xdr:row>
      <xdr:rowOff>0</xdr:rowOff>
    </xdr:to>
    <xdr:sp macro="" textlink="">
      <xdr:nvSpPr>
        <xdr:cNvPr id="17423" name="Texto 19"/>
        <xdr:cNvSpPr txBox="1">
          <a:spLocks noChangeArrowheads="1"/>
        </xdr:cNvSpPr>
      </xdr:nvSpPr>
      <xdr:spPr bwMode="auto">
        <a:xfrm>
          <a:off x="2762250" y="1876425"/>
          <a:ext cx="20955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93345</xdr:colOff>
      <xdr:row>8</xdr:row>
      <xdr:rowOff>0</xdr:rowOff>
    </xdr:from>
    <xdr:to>
      <xdr:col>2</xdr:col>
      <xdr:colOff>565785</xdr:colOff>
      <xdr:row>8</xdr:row>
      <xdr:rowOff>0</xdr:rowOff>
    </xdr:to>
    <xdr:sp macro="" textlink="">
      <xdr:nvSpPr>
        <xdr:cNvPr id="17424" name="Texto 20"/>
        <xdr:cNvSpPr txBox="1">
          <a:spLocks noChangeArrowheads="1"/>
        </xdr:cNvSpPr>
      </xdr:nvSpPr>
      <xdr:spPr bwMode="auto">
        <a:xfrm>
          <a:off x="1781175" y="1876425"/>
          <a:ext cx="45720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1997</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4</xdr:row>
      <xdr:rowOff>104775</xdr:rowOff>
    </xdr:from>
    <xdr:to>
      <xdr:col>11</xdr:col>
      <xdr:colOff>28575</xdr:colOff>
      <xdr:row>41</xdr:row>
      <xdr:rowOff>102870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xdr:row>
      <xdr:rowOff>200025</xdr:rowOff>
    </xdr:from>
    <xdr:to>
      <xdr:col>1</xdr:col>
      <xdr:colOff>0</xdr:colOff>
      <xdr:row>9</xdr:row>
      <xdr:rowOff>85725</xdr:rowOff>
    </xdr:to>
    <xdr:sp macro="" textlink="">
      <xdr:nvSpPr>
        <xdr:cNvPr id="46402" name="Texto 1"/>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6403" name="Texto 2"/>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6404" name="Texto 3"/>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05" name="Texto 4"/>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06" name="Texto 5"/>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07" name="Texto 6"/>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46408" name="Texto 7"/>
        <xdr:cNvSpPr txBox="1">
          <a:spLocks noChangeArrowheads="1"/>
        </xdr:cNvSpPr>
      </xdr:nvSpPr>
      <xdr:spPr bwMode="auto">
        <a:xfrm>
          <a:off x="2114550" y="43243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46409" name="Texto 8"/>
        <xdr:cNvSpPr txBox="1">
          <a:spLocks noChangeArrowheads="1"/>
        </xdr:cNvSpPr>
      </xdr:nvSpPr>
      <xdr:spPr bwMode="auto">
        <a:xfrm>
          <a:off x="2114550" y="43243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46410" name="Texto 9"/>
        <xdr:cNvSpPr txBox="1">
          <a:spLocks noChangeArrowheads="1"/>
        </xdr:cNvSpPr>
      </xdr:nvSpPr>
      <xdr:spPr bwMode="auto">
        <a:xfrm>
          <a:off x="2114550" y="43243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46411" name="Texto 10"/>
        <xdr:cNvSpPr txBox="1">
          <a:spLocks noChangeArrowheads="1"/>
        </xdr:cNvSpPr>
      </xdr:nvSpPr>
      <xdr:spPr bwMode="auto">
        <a:xfrm>
          <a:off x="2114550" y="43243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46412" name="Texto 11"/>
        <xdr:cNvSpPr txBox="1">
          <a:spLocks noChangeArrowheads="1"/>
        </xdr:cNvSpPr>
      </xdr:nvSpPr>
      <xdr:spPr bwMode="auto">
        <a:xfrm>
          <a:off x="2114550" y="43243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46413" name="Texto 12"/>
        <xdr:cNvSpPr txBox="1">
          <a:spLocks noChangeArrowheads="1"/>
        </xdr:cNvSpPr>
      </xdr:nvSpPr>
      <xdr:spPr bwMode="auto">
        <a:xfrm>
          <a:off x="2114550" y="43243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46414" name="Texto 18"/>
        <xdr:cNvSpPr txBox="1">
          <a:spLocks noChangeArrowheads="1"/>
        </xdr:cNvSpPr>
      </xdr:nvSpPr>
      <xdr:spPr bwMode="auto">
        <a:xfrm>
          <a:off x="2114550" y="481965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6415" name="Texto 19"/>
        <xdr:cNvSpPr txBox="1">
          <a:spLocks noChangeArrowheads="1"/>
        </xdr:cNvSpPr>
      </xdr:nvSpPr>
      <xdr:spPr bwMode="auto">
        <a:xfrm>
          <a:off x="2114550" y="165735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16" name="Texto 20"/>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104775</xdr:rowOff>
    </xdr:to>
    <xdr:sp macro="" textlink="">
      <xdr:nvSpPr>
        <xdr:cNvPr id="46417" name="Texto 21"/>
        <xdr:cNvSpPr txBox="1">
          <a:spLocks noChangeArrowheads="1"/>
        </xdr:cNvSpPr>
      </xdr:nvSpPr>
      <xdr:spPr bwMode="auto">
        <a:xfrm>
          <a:off x="2114550" y="1657350"/>
          <a:ext cx="0" cy="2000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1997</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18" name="Texto 22"/>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104775</xdr:rowOff>
    </xdr:to>
    <xdr:sp macro="" textlink="">
      <xdr:nvSpPr>
        <xdr:cNvPr id="46419" name="Texto 23"/>
        <xdr:cNvSpPr txBox="1">
          <a:spLocks noChangeArrowheads="1"/>
        </xdr:cNvSpPr>
      </xdr:nvSpPr>
      <xdr:spPr bwMode="auto">
        <a:xfrm>
          <a:off x="2114550" y="1657350"/>
          <a:ext cx="0" cy="2000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20" name="Texto 24"/>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209550</xdr:rowOff>
    </xdr:from>
    <xdr:to>
      <xdr:col>1</xdr:col>
      <xdr:colOff>0</xdr:colOff>
      <xdr:row>9</xdr:row>
      <xdr:rowOff>114300</xdr:rowOff>
    </xdr:to>
    <xdr:sp macro="" textlink="">
      <xdr:nvSpPr>
        <xdr:cNvPr id="46421" name="Texto 21"/>
        <xdr:cNvSpPr txBox="1">
          <a:spLocks noChangeArrowheads="1"/>
        </xdr:cNvSpPr>
      </xdr:nvSpPr>
      <xdr:spPr bwMode="auto">
        <a:xfrm>
          <a:off x="2114550" y="1666875"/>
          <a:ext cx="0" cy="2000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1999</a:t>
          </a:r>
        </a:p>
      </xdr:txBody>
    </xdr:sp>
    <xdr:clientData/>
  </xdr:twoCellAnchor>
  <xdr:twoCellAnchor>
    <xdr:from>
      <xdr:col>1</xdr:col>
      <xdr:colOff>0</xdr:colOff>
      <xdr:row>8</xdr:row>
      <xdr:rowOff>209550</xdr:rowOff>
    </xdr:from>
    <xdr:to>
      <xdr:col>1</xdr:col>
      <xdr:colOff>0</xdr:colOff>
      <xdr:row>9</xdr:row>
      <xdr:rowOff>76200</xdr:rowOff>
    </xdr:to>
    <xdr:sp macro="" textlink="">
      <xdr:nvSpPr>
        <xdr:cNvPr id="46422" name="Texto 22"/>
        <xdr:cNvSpPr txBox="1">
          <a:spLocks noChangeArrowheads="1"/>
        </xdr:cNvSpPr>
      </xdr:nvSpPr>
      <xdr:spPr bwMode="auto">
        <a:xfrm>
          <a:off x="2114550" y="1666875"/>
          <a:ext cx="0" cy="16192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8</xdr:row>
      <xdr:rowOff>201930</xdr:rowOff>
    </xdr:from>
    <xdr:to>
      <xdr:col>2</xdr:col>
      <xdr:colOff>0</xdr:colOff>
      <xdr:row>9</xdr:row>
      <xdr:rowOff>87630</xdr:rowOff>
    </xdr:to>
    <xdr:sp macro="" textlink="">
      <xdr:nvSpPr>
        <xdr:cNvPr id="43010" name="Texto 3"/>
        <xdr:cNvSpPr txBox="1">
          <a:spLocks noChangeArrowheads="1"/>
        </xdr:cNvSpPr>
      </xdr:nvSpPr>
      <xdr:spPr bwMode="auto">
        <a:xfrm>
          <a:off x="4724400" y="183832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3011" name="Texto 4"/>
        <xdr:cNvSpPr txBox="1">
          <a:spLocks noChangeArrowheads="1"/>
        </xdr:cNvSpPr>
      </xdr:nvSpPr>
      <xdr:spPr bwMode="auto">
        <a:xfrm>
          <a:off x="4724400" y="18288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8</xdr:row>
      <xdr:rowOff>201930</xdr:rowOff>
    </xdr:from>
    <xdr:to>
      <xdr:col>2</xdr:col>
      <xdr:colOff>0</xdr:colOff>
      <xdr:row>9</xdr:row>
      <xdr:rowOff>76424</xdr:rowOff>
    </xdr:to>
    <xdr:sp macro="" textlink="">
      <xdr:nvSpPr>
        <xdr:cNvPr id="43012" name="Texto 5"/>
        <xdr:cNvSpPr txBox="1">
          <a:spLocks noChangeArrowheads="1"/>
        </xdr:cNvSpPr>
      </xdr:nvSpPr>
      <xdr:spPr bwMode="auto">
        <a:xfrm>
          <a:off x="4724400" y="1838325"/>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200025</xdr:rowOff>
    </xdr:from>
    <xdr:to>
      <xdr:col>2</xdr:col>
      <xdr:colOff>0</xdr:colOff>
      <xdr:row>9</xdr:row>
      <xdr:rowOff>66675</xdr:rowOff>
    </xdr:to>
    <xdr:sp macro="" textlink="">
      <xdr:nvSpPr>
        <xdr:cNvPr id="43013" name="Texto 6"/>
        <xdr:cNvSpPr txBox="1">
          <a:spLocks noChangeArrowheads="1"/>
        </xdr:cNvSpPr>
      </xdr:nvSpPr>
      <xdr:spPr bwMode="auto">
        <a:xfrm>
          <a:off x="4724400" y="1828800"/>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201930</xdr:rowOff>
    </xdr:from>
    <xdr:to>
      <xdr:col>2</xdr:col>
      <xdr:colOff>0</xdr:colOff>
      <xdr:row>9</xdr:row>
      <xdr:rowOff>87630</xdr:rowOff>
    </xdr:to>
    <xdr:sp macro="" textlink="">
      <xdr:nvSpPr>
        <xdr:cNvPr id="43014" name="Texto 7"/>
        <xdr:cNvSpPr txBox="1">
          <a:spLocks noChangeArrowheads="1"/>
        </xdr:cNvSpPr>
      </xdr:nvSpPr>
      <xdr:spPr bwMode="auto">
        <a:xfrm>
          <a:off x="4724400" y="183832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190500</xdr:rowOff>
    </xdr:from>
    <xdr:to>
      <xdr:col>2</xdr:col>
      <xdr:colOff>0</xdr:colOff>
      <xdr:row>9</xdr:row>
      <xdr:rowOff>49742</xdr:rowOff>
    </xdr:to>
    <xdr:sp macro="" textlink="">
      <xdr:nvSpPr>
        <xdr:cNvPr id="43015" name="Texto 8"/>
        <xdr:cNvSpPr txBox="1">
          <a:spLocks noChangeArrowheads="1"/>
        </xdr:cNvSpPr>
      </xdr:nvSpPr>
      <xdr:spPr bwMode="auto">
        <a:xfrm>
          <a:off x="4724400" y="1819275"/>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219075</xdr:rowOff>
    </xdr:from>
    <xdr:to>
      <xdr:col>2</xdr:col>
      <xdr:colOff>0</xdr:colOff>
      <xdr:row>9</xdr:row>
      <xdr:rowOff>85725</xdr:rowOff>
    </xdr:to>
    <xdr:sp macro="" textlink="">
      <xdr:nvSpPr>
        <xdr:cNvPr id="43016" name="Texto 9"/>
        <xdr:cNvSpPr txBox="1">
          <a:spLocks noChangeArrowheads="1"/>
        </xdr:cNvSpPr>
      </xdr:nvSpPr>
      <xdr:spPr bwMode="auto">
        <a:xfrm>
          <a:off x="4724400" y="1847850"/>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3019" name="Texto 12"/>
        <xdr:cNvSpPr txBox="1">
          <a:spLocks noChangeArrowheads="1"/>
        </xdr:cNvSpPr>
      </xdr:nvSpPr>
      <xdr:spPr bwMode="auto">
        <a:xfrm>
          <a:off x="4724400" y="18288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3020" name="Texto 13"/>
        <xdr:cNvSpPr txBox="1">
          <a:spLocks noChangeArrowheads="1"/>
        </xdr:cNvSpPr>
      </xdr:nvSpPr>
      <xdr:spPr bwMode="auto">
        <a:xfrm>
          <a:off x="4724400" y="18288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3021" name="Texto 16"/>
        <xdr:cNvSpPr txBox="1">
          <a:spLocks noChangeArrowheads="1"/>
        </xdr:cNvSpPr>
      </xdr:nvSpPr>
      <xdr:spPr bwMode="auto">
        <a:xfrm>
          <a:off x="4724400" y="18288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190500</xdr:rowOff>
    </xdr:from>
    <xdr:to>
      <xdr:col>2</xdr:col>
      <xdr:colOff>0</xdr:colOff>
      <xdr:row>9</xdr:row>
      <xdr:rowOff>76200</xdr:rowOff>
    </xdr:to>
    <xdr:sp macro="" textlink="">
      <xdr:nvSpPr>
        <xdr:cNvPr id="43024" name="Texto 20"/>
        <xdr:cNvSpPr txBox="1">
          <a:spLocks noChangeArrowheads="1"/>
        </xdr:cNvSpPr>
      </xdr:nvSpPr>
      <xdr:spPr bwMode="auto">
        <a:xfrm>
          <a:off x="4724400" y="181927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2</xdr:col>
      <xdr:colOff>0</xdr:colOff>
      <xdr:row>8</xdr:row>
      <xdr:rowOff>201930</xdr:rowOff>
    </xdr:from>
    <xdr:to>
      <xdr:col>2</xdr:col>
      <xdr:colOff>0</xdr:colOff>
      <xdr:row>9</xdr:row>
      <xdr:rowOff>76424</xdr:rowOff>
    </xdr:to>
    <xdr:sp macro="" textlink="">
      <xdr:nvSpPr>
        <xdr:cNvPr id="43025" name="Texto 21"/>
        <xdr:cNvSpPr txBox="1">
          <a:spLocks noChangeArrowheads="1"/>
        </xdr:cNvSpPr>
      </xdr:nvSpPr>
      <xdr:spPr bwMode="auto">
        <a:xfrm>
          <a:off x="4724400" y="1838325"/>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xdr:row>
      <xdr:rowOff>200025</xdr:rowOff>
    </xdr:from>
    <xdr:to>
      <xdr:col>2</xdr:col>
      <xdr:colOff>0</xdr:colOff>
      <xdr:row>9</xdr:row>
      <xdr:rowOff>85725</xdr:rowOff>
    </xdr:to>
    <xdr:sp macro="" textlink="">
      <xdr:nvSpPr>
        <xdr:cNvPr id="44033" name="Texto 2"/>
        <xdr:cNvSpPr txBox="1">
          <a:spLocks noChangeArrowheads="1"/>
        </xdr:cNvSpPr>
      </xdr:nvSpPr>
      <xdr:spPr bwMode="auto">
        <a:xfrm>
          <a:off x="2190750" y="17526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4034" name="Texto 3"/>
        <xdr:cNvSpPr txBox="1">
          <a:spLocks noChangeArrowheads="1"/>
        </xdr:cNvSpPr>
      </xdr:nvSpPr>
      <xdr:spPr bwMode="auto">
        <a:xfrm>
          <a:off x="2190750" y="17526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4035" name="Texto 4"/>
        <xdr:cNvSpPr txBox="1">
          <a:spLocks noChangeArrowheads="1"/>
        </xdr:cNvSpPr>
      </xdr:nvSpPr>
      <xdr:spPr bwMode="auto">
        <a:xfrm>
          <a:off x="2190750" y="17526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0</xdr:col>
      <xdr:colOff>283845</xdr:colOff>
      <xdr:row>25</xdr:row>
      <xdr:rowOff>0</xdr:rowOff>
    </xdr:from>
    <xdr:to>
      <xdr:col>1</xdr:col>
      <xdr:colOff>1295357</xdr:colOff>
      <xdr:row>25</xdr:row>
      <xdr:rowOff>0</xdr:rowOff>
    </xdr:to>
    <xdr:sp macro="" textlink="">
      <xdr:nvSpPr>
        <xdr:cNvPr id="141316" name="Texto 5"/>
        <xdr:cNvSpPr txBox="1">
          <a:spLocks noChangeArrowheads="1"/>
        </xdr:cNvSpPr>
      </xdr:nvSpPr>
      <xdr:spPr bwMode="auto">
        <a:xfrm>
          <a:off x="276225" y="7515225"/>
          <a:ext cx="135255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ESCALÕES</a:t>
          </a:r>
        </a:p>
      </xdr:txBody>
    </xdr:sp>
    <xdr:clientData/>
  </xdr:twoCellAnchor>
  <xdr:twoCellAnchor>
    <xdr:from>
      <xdr:col>2</xdr:col>
      <xdr:colOff>0</xdr:colOff>
      <xdr:row>25</xdr:row>
      <xdr:rowOff>0</xdr:rowOff>
    </xdr:from>
    <xdr:to>
      <xdr:col>2</xdr:col>
      <xdr:colOff>0</xdr:colOff>
      <xdr:row>25</xdr:row>
      <xdr:rowOff>0</xdr:rowOff>
    </xdr:to>
    <xdr:sp macro="" textlink="">
      <xdr:nvSpPr>
        <xdr:cNvPr id="44037" name="Texto 10"/>
        <xdr:cNvSpPr txBox="1">
          <a:spLocks noChangeArrowheads="1"/>
        </xdr:cNvSpPr>
      </xdr:nvSpPr>
      <xdr:spPr bwMode="auto">
        <a:xfrm>
          <a:off x="2190750" y="75152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2</xdr:col>
      <xdr:colOff>0</xdr:colOff>
      <xdr:row>25</xdr:row>
      <xdr:rowOff>0</xdr:rowOff>
    </xdr:from>
    <xdr:to>
      <xdr:col>2</xdr:col>
      <xdr:colOff>0</xdr:colOff>
      <xdr:row>25</xdr:row>
      <xdr:rowOff>0</xdr:rowOff>
    </xdr:to>
    <xdr:sp macro="" textlink="">
      <xdr:nvSpPr>
        <xdr:cNvPr id="44038" name="Texto 11"/>
        <xdr:cNvSpPr txBox="1">
          <a:spLocks noChangeArrowheads="1"/>
        </xdr:cNvSpPr>
      </xdr:nvSpPr>
      <xdr:spPr bwMode="auto">
        <a:xfrm>
          <a:off x="2190750" y="75152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2</xdr:col>
      <xdr:colOff>0</xdr:colOff>
      <xdr:row>25</xdr:row>
      <xdr:rowOff>0</xdr:rowOff>
    </xdr:from>
    <xdr:to>
      <xdr:col>2</xdr:col>
      <xdr:colOff>0</xdr:colOff>
      <xdr:row>25</xdr:row>
      <xdr:rowOff>0</xdr:rowOff>
    </xdr:to>
    <xdr:sp macro="" textlink="">
      <xdr:nvSpPr>
        <xdr:cNvPr id="44039" name="Texto 12"/>
        <xdr:cNvSpPr txBox="1">
          <a:spLocks noChangeArrowheads="1"/>
        </xdr:cNvSpPr>
      </xdr:nvSpPr>
      <xdr:spPr bwMode="auto">
        <a:xfrm>
          <a:off x="2190750" y="75152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2</xdr:col>
      <xdr:colOff>0</xdr:colOff>
      <xdr:row>8</xdr:row>
      <xdr:rowOff>200025</xdr:rowOff>
    </xdr:from>
    <xdr:to>
      <xdr:col>2</xdr:col>
      <xdr:colOff>0</xdr:colOff>
      <xdr:row>9</xdr:row>
      <xdr:rowOff>66675</xdr:rowOff>
    </xdr:to>
    <xdr:sp macro="" textlink="">
      <xdr:nvSpPr>
        <xdr:cNvPr id="44040" name="Texto 13"/>
        <xdr:cNvSpPr txBox="1">
          <a:spLocks noChangeArrowheads="1"/>
        </xdr:cNvSpPr>
      </xdr:nvSpPr>
      <xdr:spPr bwMode="auto">
        <a:xfrm>
          <a:off x="2190750" y="1752600"/>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200025</xdr:rowOff>
    </xdr:from>
    <xdr:to>
      <xdr:col>2</xdr:col>
      <xdr:colOff>0</xdr:colOff>
      <xdr:row>9</xdr:row>
      <xdr:rowOff>66675</xdr:rowOff>
    </xdr:to>
    <xdr:sp macro="" textlink="">
      <xdr:nvSpPr>
        <xdr:cNvPr id="44041" name="Texto 14"/>
        <xdr:cNvSpPr txBox="1">
          <a:spLocks noChangeArrowheads="1"/>
        </xdr:cNvSpPr>
      </xdr:nvSpPr>
      <xdr:spPr bwMode="auto">
        <a:xfrm>
          <a:off x="2190750" y="1752600"/>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190500</xdr:rowOff>
    </xdr:from>
    <xdr:to>
      <xdr:col>2</xdr:col>
      <xdr:colOff>0</xdr:colOff>
      <xdr:row>9</xdr:row>
      <xdr:rowOff>57150</xdr:rowOff>
    </xdr:to>
    <xdr:sp macro="" textlink="">
      <xdr:nvSpPr>
        <xdr:cNvPr id="44042" name="Texto 15"/>
        <xdr:cNvSpPr txBox="1">
          <a:spLocks noChangeArrowheads="1"/>
        </xdr:cNvSpPr>
      </xdr:nvSpPr>
      <xdr:spPr bwMode="auto">
        <a:xfrm>
          <a:off x="2190750" y="1743075"/>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25</xdr:row>
      <xdr:rowOff>0</xdr:rowOff>
    </xdr:from>
    <xdr:to>
      <xdr:col>2</xdr:col>
      <xdr:colOff>0</xdr:colOff>
      <xdr:row>25</xdr:row>
      <xdr:rowOff>0</xdr:rowOff>
    </xdr:to>
    <xdr:sp macro="" textlink="">
      <xdr:nvSpPr>
        <xdr:cNvPr id="44043" name="Texto 16"/>
        <xdr:cNvSpPr txBox="1">
          <a:spLocks noChangeArrowheads="1"/>
        </xdr:cNvSpPr>
      </xdr:nvSpPr>
      <xdr:spPr bwMode="auto">
        <a:xfrm>
          <a:off x="2190750" y="75152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25</xdr:row>
      <xdr:rowOff>0</xdr:rowOff>
    </xdr:from>
    <xdr:to>
      <xdr:col>2</xdr:col>
      <xdr:colOff>0</xdr:colOff>
      <xdr:row>25</xdr:row>
      <xdr:rowOff>0</xdr:rowOff>
    </xdr:to>
    <xdr:sp macro="" textlink="">
      <xdr:nvSpPr>
        <xdr:cNvPr id="44044" name="Texto 17"/>
        <xdr:cNvSpPr txBox="1">
          <a:spLocks noChangeArrowheads="1"/>
        </xdr:cNvSpPr>
      </xdr:nvSpPr>
      <xdr:spPr bwMode="auto">
        <a:xfrm>
          <a:off x="2190750" y="75152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25</xdr:row>
      <xdr:rowOff>0</xdr:rowOff>
    </xdr:from>
    <xdr:to>
      <xdr:col>2</xdr:col>
      <xdr:colOff>0</xdr:colOff>
      <xdr:row>25</xdr:row>
      <xdr:rowOff>0</xdr:rowOff>
    </xdr:to>
    <xdr:sp macro="" textlink="">
      <xdr:nvSpPr>
        <xdr:cNvPr id="44045" name="Texto 18"/>
        <xdr:cNvSpPr txBox="1">
          <a:spLocks noChangeArrowheads="1"/>
        </xdr:cNvSpPr>
      </xdr:nvSpPr>
      <xdr:spPr bwMode="auto">
        <a:xfrm>
          <a:off x="2190750" y="7515225"/>
          <a:ext cx="0" cy="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200025</xdr:rowOff>
    </xdr:from>
    <xdr:to>
      <xdr:col>2</xdr:col>
      <xdr:colOff>0</xdr:colOff>
      <xdr:row>9</xdr:row>
      <xdr:rowOff>85725</xdr:rowOff>
    </xdr:to>
    <xdr:sp macro="" textlink="">
      <xdr:nvSpPr>
        <xdr:cNvPr id="44046" name="Texto 21"/>
        <xdr:cNvSpPr txBox="1">
          <a:spLocks noChangeArrowheads="1"/>
        </xdr:cNvSpPr>
      </xdr:nvSpPr>
      <xdr:spPr bwMode="auto">
        <a:xfrm>
          <a:off x="2190750" y="1752600"/>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2</xdr:col>
      <xdr:colOff>0</xdr:colOff>
      <xdr:row>8</xdr:row>
      <xdr:rowOff>201930</xdr:rowOff>
    </xdr:from>
    <xdr:to>
      <xdr:col>2</xdr:col>
      <xdr:colOff>0</xdr:colOff>
      <xdr:row>9</xdr:row>
      <xdr:rowOff>76424</xdr:rowOff>
    </xdr:to>
    <xdr:sp macro="" textlink="">
      <xdr:nvSpPr>
        <xdr:cNvPr id="44047" name="Texto 22"/>
        <xdr:cNvSpPr txBox="1">
          <a:spLocks noChangeArrowheads="1"/>
        </xdr:cNvSpPr>
      </xdr:nvSpPr>
      <xdr:spPr bwMode="auto">
        <a:xfrm>
          <a:off x="2190750" y="1762125"/>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2</xdr:col>
      <xdr:colOff>0</xdr:colOff>
      <xdr:row>8</xdr:row>
      <xdr:rowOff>190500</xdr:rowOff>
    </xdr:from>
    <xdr:to>
      <xdr:col>2</xdr:col>
      <xdr:colOff>0</xdr:colOff>
      <xdr:row>9</xdr:row>
      <xdr:rowOff>76200</xdr:rowOff>
    </xdr:to>
    <xdr:sp macro="" textlink="">
      <xdr:nvSpPr>
        <xdr:cNvPr id="44050" name="Texto 25"/>
        <xdr:cNvSpPr txBox="1">
          <a:spLocks noChangeArrowheads="1"/>
        </xdr:cNvSpPr>
      </xdr:nvSpPr>
      <xdr:spPr bwMode="auto">
        <a:xfrm>
          <a:off x="2190750" y="1743075"/>
          <a:ext cx="0" cy="15240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1998</a:t>
          </a:r>
        </a:p>
      </xdr:txBody>
    </xdr:sp>
    <xdr:clientData/>
  </xdr:twoCellAnchor>
  <xdr:twoCellAnchor>
    <xdr:from>
      <xdr:col>2</xdr:col>
      <xdr:colOff>0</xdr:colOff>
      <xdr:row>8</xdr:row>
      <xdr:rowOff>201930</xdr:rowOff>
    </xdr:from>
    <xdr:to>
      <xdr:col>2</xdr:col>
      <xdr:colOff>0</xdr:colOff>
      <xdr:row>9</xdr:row>
      <xdr:rowOff>76424</xdr:rowOff>
    </xdr:to>
    <xdr:sp macro="" textlink="">
      <xdr:nvSpPr>
        <xdr:cNvPr id="44051" name="Texto 26"/>
        <xdr:cNvSpPr txBox="1">
          <a:spLocks noChangeArrowheads="1"/>
        </xdr:cNvSpPr>
      </xdr:nvSpPr>
      <xdr:spPr bwMode="auto">
        <a:xfrm>
          <a:off x="2190750" y="1762125"/>
          <a:ext cx="0" cy="1333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rgbClr val="000000"/>
              </a:solidFill>
              <a:latin typeface="Arial"/>
              <a:cs typeface="Arial"/>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8</xdr:row>
      <xdr:rowOff>200025</xdr:rowOff>
    </xdr:from>
    <xdr:to>
      <xdr:col>1</xdr:col>
      <xdr:colOff>0</xdr:colOff>
      <xdr:row>9</xdr:row>
      <xdr:rowOff>85725</xdr:rowOff>
    </xdr:to>
    <xdr:sp macro="" textlink="">
      <xdr:nvSpPr>
        <xdr:cNvPr id="42191" name="Texto 1"/>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2192" name="Texto 2"/>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2193" name="Texto 3"/>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2194" name="Texto 4"/>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1994</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2195" name="Texto 5"/>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1995</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2196" name="Texto 6"/>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1993</a:t>
          </a:r>
        </a:p>
      </xdr:txBody>
    </xdr:sp>
    <xdr:clientData/>
  </xdr:twoCellAnchor>
  <xdr:twoCellAnchor>
    <xdr:from>
      <xdr:col>1</xdr:col>
      <xdr:colOff>0</xdr:colOff>
      <xdr:row>8</xdr:row>
      <xdr:rowOff>180975</xdr:rowOff>
    </xdr:from>
    <xdr:to>
      <xdr:col>1</xdr:col>
      <xdr:colOff>0</xdr:colOff>
      <xdr:row>9</xdr:row>
      <xdr:rowOff>104775</xdr:rowOff>
    </xdr:to>
    <xdr:sp macro="" textlink="">
      <xdr:nvSpPr>
        <xdr:cNvPr id="42197" name="Texto 7"/>
        <xdr:cNvSpPr txBox="1">
          <a:spLocks noChangeArrowheads="1"/>
        </xdr:cNvSpPr>
      </xdr:nvSpPr>
      <xdr:spPr bwMode="auto">
        <a:xfrm>
          <a:off x="1276350" y="1638300"/>
          <a:ext cx="0" cy="1905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190500</xdr:rowOff>
    </xdr:from>
    <xdr:to>
      <xdr:col>1</xdr:col>
      <xdr:colOff>0</xdr:colOff>
      <xdr:row>9</xdr:row>
      <xdr:rowOff>114300</xdr:rowOff>
    </xdr:to>
    <xdr:sp macro="" textlink="">
      <xdr:nvSpPr>
        <xdr:cNvPr id="42198" name="Texto 8"/>
        <xdr:cNvSpPr txBox="1">
          <a:spLocks noChangeArrowheads="1"/>
        </xdr:cNvSpPr>
      </xdr:nvSpPr>
      <xdr:spPr bwMode="auto">
        <a:xfrm>
          <a:off x="1276350" y="1647825"/>
          <a:ext cx="0" cy="1905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1</xdr:col>
      <xdr:colOff>0</xdr:colOff>
      <xdr:row>8</xdr:row>
      <xdr:rowOff>190500</xdr:rowOff>
    </xdr:from>
    <xdr:to>
      <xdr:col>1</xdr:col>
      <xdr:colOff>0</xdr:colOff>
      <xdr:row>9</xdr:row>
      <xdr:rowOff>104775</xdr:rowOff>
    </xdr:to>
    <xdr:sp macro="" textlink="">
      <xdr:nvSpPr>
        <xdr:cNvPr id="42199" name="Texto 9"/>
        <xdr:cNvSpPr txBox="1">
          <a:spLocks noChangeArrowheads="1"/>
        </xdr:cNvSpPr>
      </xdr:nvSpPr>
      <xdr:spPr bwMode="auto">
        <a:xfrm>
          <a:off x="1276350" y="1647825"/>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0</xdr:col>
      <xdr:colOff>0</xdr:colOff>
      <xdr:row>8</xdr:row>
      <xdr:rowOff>190500</xdr:rowOff>
    </xdr:from>
    <xdr:to>
      <xdr:col>0</xdr:col>
      <xdr:colOff>0</xdr:colOff>
      <xdr:row>9</xdr:row>
      <xdr:rowOff>87796</xdr:rowOff>
    </xdr:to>
    <xdr:sp macro="" textlink="">
      <xdr:nvSpPr>
        <xdr:cNvPr id="41994" name="Texto 10"/>
        <xdr:cNvSpPr txBox="1">
          <a:spLocks noChangeArrowheads="1"/>
        </xdr:cNvSpPr>
      </xdr:nvSpPr>
      <xdr:spPr bwMode="auto">
        <a:xfrm>
          <a:off x="0" y="16478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twoCellAnchor>
    <xdr:from>
      <xdr:col>1</xdr:col>
      <xdr:colOff>0</xdr:colOff>
      <xdr:row>8</xdr:row>
      <xdr:rowOff>200025</xdr:rowOff>
    </xdr:from>
    <xdr:to>
      <xdr:col>1</xdr:col>
      <xdr:colOff>0</xdr:colOff>
      <xdr:row>9</xdr:row>
      <xdr:rowOff>85725</xdr:rowOff>
    </xdr:to>
    <xdr:sp macro="" textlink="">
      <xdr:nvSpPr>
        <xdr:cNvPr id="42201" name="Texto 12"/>
        <xdr:cNvSpPr txBox="1">
          <a:spLocks noChangeArrowheads="1"/>
        </xdr:cNvSpPr>
      </xdr:nvSpPr>
      <xdr:spPr bwMode="auto">
        <a:xfrm>
          <a:off x="1276350" y="1657350"/>
          <a:ext cx="0" cy="1524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1996</a:t>
          </a:r>
        </a:p>
      </xdr:txBody>
    </xdr:sp>
    <xdr:clientData/>
  </xdr:twoCellAnchor>
  <xdr:twoCellAnchor>
    <xdr:from>
      <xdr:col>1</xdr:col>
      <xdr:colOff>0</xdr:colOff>
      <xdr:row>8</xdr:row>
      <xdr:rowOff>180975</xdr:rowOff>
    </xdr:from>
    <xdr:to>
      <xdr:col>1</xdr:col>
      <xdr:colOff>0</xdr:colOff>
      <xdr:row>9</xdr:row>
      <xdr:rowOff>87709</xdr:rowOff>
    </xdr:to>
    <xdr:sp macro="" textlink="">
      <xdr:nvSpPr>
        <xdr:cNvPr id="42202" name="Texto 13"/>
        <xdr:cNvSpPr txBox="1">
          <a:spLocks noChangeArrowheads="1"/>
        </xdr:cNvSpPr>
      </xdr:nvSpPr>
      <xdr:spPr bwMode="auto">
        <a:xfrm>
          <a:off x="1276350" y="1638300"/>
          <a:ext cx="0" cy="180975"/>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27432" bIns="0" anchor="t"/>
        <a:lstStyle/>
        <a:p>
          <a:pPr algn="ctr" rtl="0">
            <a:defRPr sz="1000"/>
          </a:pPr>
          <a:r>
            <a:rPr lang="pt-PT" sz="1000" b="1" i="0" u="none" strike="noStrike" baseline="0">
              <a:solidFill>
                <a:srgbClr val="000000"/>
              </a:solidFill>
              <a:latin typeface="Arial"/>
              <a:cs typeface="Arial"/>
            </a:rPr>
            <a:t>%</a:t>
          </a:r>
        </a:p>
      </xdr:txBody>
    </xdr:sp>
    <xdr:clientData/>
  </xdr:twoCellAnchor>
  <xdr:twoCellAnchor>
    <xdr:from>
      <xdr:col>0</xdr:col>
      <xdr:colOff>0</xdr:colOff>
      <xdr:row>8</xdr:row>
      <xdr:rowOff>190500</xdr:rowOff>
    </xdr:from>
    <xdr:to>
      <xdr:col>0</xdr:col>
      <xdr:colOff>0</xdr:colOff>
      <xdr:row>9</xdr:row>
      <xdr:rowOff>87796</xdr:rowOff>
    </xdr:to>
    <xdr:sp macro="" textlink="">
      <xdr:nvSpPr>
        <xdr:cNvPr id="41997" name="Texto 14"/>
        <xdr:cNvSpPr txBox="1">
          <a:spLocks noChangeArrowheads="1"/>
        </xdr:cNvSpPr>
      </xdr:nvSpPr>
      <xdr:spPr bwMode="auto">
        <a:xfrm>
          <a:off x="0" y="1647825"/>
          <a:ext cx="0" cy="171450"/>
        </a:xfrm>
        <a:prstGeom prst="rect">
          <a:avLst/>
        </a:prstGeom>
        <a:solidFill>
          <a:srgbClr val="FFFFFF"/>
        </a:solidFill>
        <a:ln w="1">
          <a:noFill/>
          <a:miter lim="800000"/>
          <a:headEnd/>
          <a:tailEnd/>
        </a:ln>
      </xdr:spPr>
      <xdr:txBody>
        <a:bodyPr vertOverflow="clip" wrap="square" lIns="27432" tIns="22860" rIns="27432" bIns="0" anchor="t" upright="1"/>
        <a:lstStyle/>
        <a:p>
          <a:pPr algn="ctr" rtl="0">
            <a:defRPr sz="1000"/>
          </a:pPr>
          <a:r>
            <a:rPr lang="pt-PT" sz="900" b="1" i="0" u="none" strike="noStrike" baseline="0">
              <a:solidFill>
                <a:srgbClr val="000000"/>
              </a:solidFill>
              <a:latin typeface="Arial"/>
              <a:cs typeface="Arial"/>
            </a:rPr>
            <a:t>CÓD</a:t>
          </a:r>
          <a:r>
            <a:rPr lang="pt-PT" sz="900" b="0" i="0" u="none" strike="noStrike" baseline="0">
              <a:solidFill>
                <a:srgbClr val="000000"/>
              </a:solidFill>
              <a:latin typeface="Arial"/>
              <a:cs typeface="Arial"/>
            </a:rPr>
            <a:t>.</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enableFormatConditionsCalculation="0">
    <tabColor theme="6" tint="0.59999389629810485"/>
    <pageSetUpPr fitToPage="1"/>
  </sheetPr>
  <dimension ref="A1:AO66"/>
  <sheetViews>
    <sheetView tabSelected="1" topLeftCell="M1" zoomScaleNormal="100" workbookViewId="0">
      <selection activeCell="M9" sqref="M9:M10"/>
    </sheetView>
  </sheetViews>
  <sheetFormatPr defaultRowHeight="12.75"/>
  <cols>
    <col min="1" max="1" width="12.140625" style="195" hidden="1" customWidth="1"/>
    <col min="2" max="3" width="19.7109375" style="195" hidden="1" customWidth="1"/>
    <col min="4" max="8" width="15.85546875" style="195" hidden="1" customWidth="1"/>
    <col min="9" max="9" width="17.85546875" style="195" hidden="1" customWidth="1"/>
    <col min="10" max="10" width="17.28515625" style="195" hidden="1" customWidth="1"/>
    <col min="11" max="11" width="5.42578125" style="195" hidden="1" customWidth="1"/>
    <col min="12" max="12" width="7.42578125" style="195" hidden="1" customWidth="1"/>
    <col min="13" max="13" width="12.140625" style="195" customWidth="1"/>
    <col min="14" max="14" width="19.7109375" style="195" customWidth="1"/>
    <col min="15" max="17" width="15.85546875" style="195" customWidth="1"/>
    <col min="18" max="18" width="14.42578125" style="195" hidden="1" customWidth="1"/>
    <col min="19" max="19" width="15.85546875" style="195" customWidth="1"/>
    <col min="20" max="20" width="17.85546875" style="195" customWidth="1"/>
    <col min="21" max="21" width="17.28515625" style="195" customWidth="1"/>
    <col min="22" max="22" width="5.42578125" style="195" bestFit="1" customWidth="1"/>
    <col min="23" max="23" width="8.28515625" style="195" bestFit="1" customWidth="1"/>
    <col min="24" max="24" width="5.42578125" style="195" bestFit="1" customWidth="1"/>
    <col min="25" max="25" width="7.42578125" style="195" bestFit="1" customWidth="1"/>
    <col min="26" max="26" width="5.42578125" style="195" bestFit="1" customWidth="1"/>
  </cols>
  <sheetData>
    <row r="1" spans="1:41">
      <c r="F1" s="196"/>
      <c r="G1" s="196"/>
      <c r="I1" s="196"/>
      <c r="Q1" s="196"/>
      <c r="R1" s="196"/>
      <c r="T1" s="196"/>
    </row>
    <row r="3" spans="1:41" ht="23.25">
      <c r="A3" s="1532" t="s">
        <v>149</v>
      </c>
      <c r="B3" s="1532"/>
      <c r="C3" s="1532"/>
      <c r="D3" s="1532"/>
      <c r="E3" s="1532"/>
      <c r="F3" s="1532"/>
      <c r="G3" s="1532"/>
      <c r="H3" s="1532"/>
      <c r="I3" s="1532"/>
      <c r="J3" s="1532"/>
      <c r="K3" s="191"/>
      <c r="L3" s="191"/>
      <c r="M3" s="1532" t="s">
        <v>149</v>
      </c>
      <c r="N3" s="1532"/>
      <c r="O3" s="1532"/>
      <c r="P3" s="1532"/>
      <c r="Q3" s="1532"/>
      <c r="R3" s="1532"/>
      <c r="S3" s="1532"/>
      <c r="T3" s="1532"/>
      <c r="U3" s="1532"/>
      <c r="V3" s="191"/>
      <c r="W3" s="191"/>
      <c r="X3" s="191"/>
      <c r="Y3" s="191"/>
      <c r="Z3" s="191"/>
    </row>
    <row r="4" spans="1:41" ht="23.25">
      <c r="A4" s="112"/>
      <c r="B4" s="15"/>
      <c r="C4" s="15"/>
      <c r="D4" s="15"/>
      <c r="E4" s="15"/>
      <c r="F4" s="15"/>
      <c r="G4" s="15"/>
      <c r="H4" s="15"/>
      <c r="I4" s="15"/>
      <c r="J4" s="15"/>
      <c r="K4" s="15"/>
      <c r="L4" s="15"/>
      <c r="M4" s="112"/>
      <c r="N4" s="15"/>
      <c r="O4" s="15"/>
      <c r="P4" s="15"/>
      <c r="Q4" s="15"/>
      <c r="R4" s="15"/>
      <c r="S4" s="15"/>
      <c r="T4" s="15"/>
      <c r="U4" s="15"/>
      <c r="V4" s="15"/>
      <c r="W4" s="15"/>
      <c r="X4" s="15"/>
      <c r="Y4" s="15"/>
      <c r="Z4" s="15"/>
    </row>
    <row r="5" spans="1:41" ht="17.25" customHeight="1">
      <c r="A5" s="1533" t="s">
        <v>146</v>
      </c>
      <c r="B5" s="1533"/>
      <c r="C5" s="1533"/>
      <c r="D5" s="1533"/>
      <c r="E5" s="1533"/>
      <c r="F5" s="1533"/>
      <c r="G5" s="1533"/>
      <c r="H5" s="1533"/>
      <c r="I5" s="1533"/>
      <c r="J5" s="1533"/>
      <c r="K5" s="192"/>
      <c r="L5" s="192"/>
      <c r="M5" s="1533" t="s">
        <v>146</v>
      </c>
      <c r="N5" s="1533"/>
      <c r="O5" s="1533"/>
      <c r="P5" s="1533"/>
      <c r="Q5" s="1533"/>
      <c r="R5" s="1533"/>
      <c r="S5" s="1533"/>
      <c r="T5" s="1533"/>
      <c r="U5" s="1533"/>
      <c r="V5" s="192"/>
      <c r="W5" s="192"/>
      <c r="X5" s="192"/>
      <c r="Y5" s="192"/>
      <c r="Z5" s="192"/>
    </row>
    <row r="6" spans="1:41" ht="17.25" customHeight="1"/>
    <row r="7" spans="1:41" ht="17.25" customHeight="1">
      <c r="V7" s="197"/>
      <c r="W7" s="198"/>
    </row>
    <row r="8" spans="1:41" ht="13.5" thickBot="1">
      <c r="A8" s="199" t="s">
        <v>141</v>
      </c>
      <c r="M8" s="199" t="s">
        <v>141</v>
      </c>
    </row>
    <row r="9" spans="1:41" ht="30" customHeight="1" thickTop="1">
      <c r="A9" s="1534" t="s">
        <v>147</v>
      </c>
      <c r="B9" s="1530" t="s">
        <v>148</v>
      </c>
      <c r="C9" s="1535" t="s">
        <v>148</v>
      </c>
      <c r="D9" s="63" t="s">
        <v>108</v>
      </c>
      <c r="E9" s="63"/>
      <c r="F9" s="63" t="s">
        <v>109</v>
      </c>
      <c r="G9" s="63"/>
      <c r="H9" s="63"/>
      <c r="I9" s="1535" t="s">
        <v>590</v>
      </c>
      <c r="J9" s="1537" t="s">
        <v>63</v>
      </c>
      <c r="M9" s="1534" t="s">
        <v>147</v>
      </c>
      <c r="N9" s="1535" t="s">
        <v>148</v>
      </c>
      <c r="O9" s="63" t="s">
        <v>108</v>
      </c>
      <c r="P9" s="63"/>
      <c r="Q9" s="63" t="s">
        <v>109</v>
      </c>
      <c r="R9" s="63"/>
      <c r="S9" s="63"/>
      <c r="T9" s="1535" t="s">
        <v>590</v>
      </c>
      <c r="U9" s="1537" t="s">
        <v>63</v>
      </c>
      <c r="W9"/>
      <c r="X9"/>
      <c r="Y9"/>
      <c r="Z9"/>
      <c r="AH9" s="1524" t="s">
        <v>147</v>
      </c>
      <c r="AI9" s="1526" t="s">
        <v>268</v>
      </c>
      <c r="AJ9" s="1526" t="s">
        <v>269</v>
      </c>
      <c r="AK9" s="1526" t="s">
        <v>701</v>
      </c>
      <c r="AL9" s="1526" t="s">
        <v>553</v>
      </c>
      <c r="AM9" s="1526" t="s">
        <v>554</v>
      </c>
      <c r="AN9" s="1526" t="s">
        <v>590</v>
      </c>
      <c r="AO9" s="1528" t="s">
        <v>63</v>
      </c>
    </row>
    <row r="10" spans="1:41" ht="32.25" customHeight="1" thickBot="1">
      <c r="A10" s="1534"/>
      <c r="B10" s="1531"/>
      <c r="C10" s="1535"/>
      <c r="D10" s="63" t="s">
        <v>114</v>
      </c>
      <c r="E10" s="63" t="s">
        <v>115</v>
      </c>
      <c r="F10" s="63" t="s">
        <v>114</v>
      </c>
      <c r="G10" s="63"/>
      <c r="H10" s="63" t="s">
        <v>115</v>
      </c>
      <c r="I10" s="1536"/>
      <c r="J10" s="1536"/>
      <c r="M10" s="1534"/>
      <c r="N10" s="1535"/>
      <c r="O10" s="63" t="s">
        <v>114</v>
      </c>
      <c r="P10" s="63" t="s">
        <v>115</v>
      </c>
      <c r="Q10" s="63" t="s">
        <v>114</v>
      </c>
      <c r="R10" s="63"/>
      <c r="S10" s="63" t="s">
        <v>115</v>
      </c>
      <c r="T10" s="1536"/>
      <c r="U10" s="1536"/>
      <c r="AH10" s="1525"/>
      <c r="AI10" s="1527" t="s">
        <v>114</v>
      </c>
      <c r="AJ10" s="1527" t="s">
        <v>114</v>
      </c>
      <c r="AK10" s="1527" t="s">
        <v>114</v>
      </c>
      <c r="AL10" s="1527" t="s">
        <v>114</v>
      </c>
      <c r="AM10" s="1527" t="s">
        <v>114</v>
      </c>
      <c r="AN10" s="1527"/>
      <c r="AO10" s="1529"/>
    </row>
    <row r="11" spans="1:41" s="194" customFormat="1" ht="38.25" hidden="1" customHeight="1" thickTop="1">
      <c r="A11" s="973">
        <v>1998</v>
      </c>
      <c r="B11" s="205">
        <v>265075</v>
      </c>
      <c r="C11" s="974">
        <v>265075</v>
      </c>
      <c r="D11" s="205">
        <v>14057.168407939998</v>
      </c>
      <c r="E11" s="205">
        <v>5002.5861760700009</v>
      </c>
      <c r="F11" s="205">
        <v>13932.111059849996</v>
      </c>
      <c r="G11" s="205"/>
      <c r="H11" s="205">
        <v>5185.9112306700008</v>
      </c>
      <c r="I11" s="205">
        <v>10032.191954</v>
      </c>
      <c r="J11" s="205">
        <v>3006.3183133300008</v>
      </c>
      <c r="K11" s="193"/>
      <c r="L11" s="193"/>
      <c r="M11" s="973">
        <v>1998</v>
      </c>
      <c r="N11" s="974">
        <v>265075</v>
      </c>
      <c r="O11" s="205">
        <v>14057.168407939998</v>
      </c>
      <c r="P11" s="205">
        <v>5002.5861760700009</v>
      </c>
      <c r="Q11" s="205">
        <v>13932.111059849996</v>
      </c>
      <c r="R11" s="205"/>
      <c r="S11" s="205">
        <v>5185.9112306700008</v>
      </c>
      <c r="T11" s="205">
        <v>10032.191954</v>
      </c>
      <c r="U11" s="205">
        <v>3006.3183133300008</v>
      </c>
      <c r="V11" s="200"/>
      <c r="W11" s="200"/>
      <c r="X11" s="200"/>
      <c r="Y11" s="200"/>
      <c r="Z11" s="200"/>
      <c r="AH11" s="201">
        <v>1998</v>
      </c>
      <c r="AI11" s="202">
        <v>265075</v>
      </c>
      <c r="AJ11" s="203">
        <v>14057.168407939998</v>
      </c>
      <c r="AK11" s="203">
        <v>5002.5861760700009</v>
      </c>
      <c r="AL11" s="203"/>
      <c r="AM11" s="203">
        <v>13932.111059849996</v>
      </c>
      <c r="AN11" s="203">
        <v>5185.9112306700008</v>
      </c>
      <c r="AO11" s="203">
        <v>10032.191954</v>
      </c>
    </row>
    <row r="12" spans="1:41" s="194" customFormat="1" ht="38.25" hidden="1" customHeight="1" thickBot="1">
      <c r="A12" s="973">
        <v>1999</v>
      </c>
      <c r="B12" s="205">
        <v>270085</v>
      </c>
      <c r="C12" s="974">
        <v>270085</v>
      </c>
      <c r="D12" s="205" t="e">
        <v>#REF!</v>
      </c>
      <c r="E12" s="205" t="e">
        <v>#REF!</v>
      </c>
      <c r="F12" s="205" t="e">
        <v>#REF!</v>
      </c>
      <c r="G12" s="205"/>
      <c r="H12" s="205" t="e">
        <v>#REF!</v>
      </c>
      <c r="I12" s="205" t="e">
        <v>#REF!</v>
      </c>
      <c r="J12" s="205" t="e">
        <v>#REF!</v>
      </c>
      <c r="K12" s="193"/>
      <c r="L12" s="193"/>
      <c r="M12" s="973">
        <v>1999</v>
      </c>
      <c r="N12" s="974">
        <v>270085</v>
      </c>
      <c r="O12" s="205" t="e">
        <v>#REF!</v>
      </c>
      <c r="P12" s="205" t="e">
        <v>#REF!</v>
      </c>
      <c r="Q12" s="205" t="e">
        <v>#REF!</v>
      </c>
      <c r="R12" s="205"/>
      <c r="S12" s="205" t="e">
        <v>#REF!</v>
      </c>
      <c r="T12" s="205" t="e">
        <v>#REF!</v>
      </c>
      <c r="U12" s="205" t="e">
        <v>#REF!</v>
      </c>
      <c r="V12" s="200"/>
      <c r="W12" s="200"/>
      <c r="X12" s="200"/>
      <c r="Y12" s="200"/>
      <c r="Z12" s="200"/>
      <c r="AH12" s="401">
        <v>1999</v>
      </c>
      <c r="AI12" s="204">
        <v>270085</v>
      </c>
      <c r="AJ12" s="205" t="e">
        <v>#REF!</v>
      </c>
      <c r="AK12" s="205" t="e">
        <v>#REF!</v>
      </c>
      <c r="AL12" s="205"/>
      <c r="AM12" s="205" t="e">
        <v>#REF!</v>
      </c>
      <c r="AN12" s="205" t="e">
        <v>#REF!</v>
      </c>
      <c r="AO12" s="205" t="e">
        <v>#REF!</v>
      </c>
    </row>
    <row r="13" spans="1:41" s="194" customFormat="1" ht="38.25" customHeight="1" thickTop="1" thickBot="1">
      <c r="A13" s="975" t="s">
        <v>579</v>
      </c>
      <c r="B13" s="976">
        <v>419546</v>
      </c>
      <c r="C13" s="977">
        <v>421430</v>
      </c>
      <c r="D13" s="977">
        <v>22337.787770160001</v>
      </c>
      <c r="E13" s="977">
        <v>25219.671677280003</v>
      </c>
      <c r="F13" s="977">
        <v>18385.308139060002</v>
      </c>
      <c r="G13" s="977">
        <v>0</v>
      </c>
      <c r="H13" s="977">
        <v>17658.445920689999</v>
      </c>
      <c r="I13" s="977">
        <v>13933.508835580002</v>
      </c>
      <c r="J13" s="977">
        <v>2801.91327116</v>
      </c>
      <c r="K13" s="193"/>
      <c r="L13" s="193"/>
      <c r="M13" s="975" t="s">
        <v>579</v>
      </c>
      <c r="N13" s="977">
        <v>421430</v>
      </c>
      <c r="O13" s="977">
        <v>22337.787770160001</v>
      </c>
      <c r="P13" s="977">
        <v>-25219.671677280003</v>
      </c>
      <c r="Q13" s="977">
        <v>18385.308139060002</v>
      </c>
      <c r="R13" s="977">
        <v>0</v>
      </c>
      <c r="S13" s="977">
        <v>-17658.445920689999</v>
      </c>
      <c r="T13" s="977">
        <v>13933.508835580002</v>
      </c>
      <c r="U13" s="977">
        <v>2801.91327116</v>
      </c>
      <c r="V13" s="200"/>
      <c r="W13" s="200"/>
      <c r="X13" s="200"/>
      <c r="Y13" s="200"/>
      <c r="Z13" s="200"/>
      <c r="AH13" s="402" t="str">
        <f>+A13</f>
        <v>2012</v>
      </c>
      <c r="AI13" s="362">
        <f t="shared" ref="AI13:AO14" si="0">+D13</f>
        <v>22337.787770160001</v>
      </c>
      <c r="AJ13" s="363">
        <f t="shared" si="0"/>
        <v>25219.671677280003</v>
      </c>
      <c r="AK13" s="363">
        <f t="shared" si="0"/>
        <v>18385.308139060002</v>
      </c>
      <c r="AL13" s="363">
        <f t="shared" si="0"/>
        <v>0</v>
      </c>
      <c r="AM13" s="363">
        <f t="shared" si="0"/>
        <v>17658.445920689999</v>
      </c>
      <c r="AN13" s="363">
        <f t="shared" si="0"/>
        <v>13933.508835580002</v>
      </c>
      <c r="AO13" s="363">
        <f t="shared" si="0"/>
        <v>2801.91327116</v>
      </c>
    </row>
    <row r="14" spans="1:41" s="194" customFormat="1" ht="38.25" customHeight="1" thickTop="1" thickBot="1">
      <c r="A14" s="975" t="s">
        <v>629</v>
      </c>
      <c r="B14" s="976"/>
      <c r="C14" s="977">
        <v>429148</v>
      </c>
      <c r="D14" s="977">
        <v>26222.743211389999</v>
      </c>
      <c r="E14" s="977">
        <v>23027.894103839997</v>
      </c>
      <c r="F14" s="977">
        <v>19404.167466309998</v>
      </c>
      <c r="G14" s="977">
        <v>0</v>
      </c>
      <c r="H14" s="977">
        <v>15551.225995540004</v>
      </c>
      <c r="I14" s="977">
        <v>14834.631557370001</v>
      </c>
      <c r="J14" s="977">
        <v>2779.1357460699996</v>
      </c>
      <c r="K14" s="193"/>
      <c r="L14" s="193"/>
      <c r="M14" s="975" t="s">
        <v>629</v>
      </c>
      <c r="N14" s="977">
        <v>429148</v>
      </c>
      <c r="O14" s="977">
        <v>26222.743211389999</v>
      </c>
      <c r="P14" s="977">
        <v>-23027.894103839997</v>
      </c>
      <c r="Q14" s="977">
        <v>19404.167466309998</v>
      </c>
      <c r="R14" s="977">
        <v>0</v>
      </c>
      <c r="S14" s="977">
        <v>-15551.225995540004</v>
      </c>
      <c r="T14" s="977">
        <v>14834.631557370001</v>
      </c>
      <c r="U14" s="977">
        <v>2779.1357460699996</v>
      </c>
      <c r="V14" s="200"/>
      <c r="W14" s="200"/>
      <c r="X14" s="200"/>
      <c r="Y14" s="200"/>
      <c r="Z14" s="200"/>
      <c r="AH14" s="402" t="str">
        <f>+A14</f>
        <v>2013</v>
      </c>
      <c r="AI14" s="364">
        <f t="shared" si="0"/>
        <v>26222.743211389999</v>
      </c>
      <c r="AJ14" s="365">
        <f t="shared" si="0"/>
        <v>23027.894103839997</v>
      </c>
      <c r="AK14" s="365">
        <f t="shared" si="0"/>
        <v>19404.167466309998</v>
      </c>
      <c r="AL14" s="365">
        <f t="shared" si="0"/>
        <v>0</v>
      </c>
      <c r="AM14" s="365">
        <f t="shared" si="0"/>
        <v>15551.225995540004</v>
      </c>
      <c r="AN14" s="365">
        <f t="shared" si="0"/>
        <v>14834.631557370001</v>
      </c>
      <c r="AO14" s="365">
        <f t="shared" si="0"/>
        <v>2779.1357460699996</v>
      </c>
    </row>
    <row r="15" spans="1:41" ht="38.25" customHeight="1" thickTop="1" thickBot="1">
      <c r="A15" s="975" t="s">
        <v>709</v>
      </c>
      <c r="B15" s="978"/>
      <c r="C15" s="977">
        <f>'Q6 DIST'!F33</f>
        <v>440168</v>
      </c>
      <c r="D15" s="977">
        <f>+'Q65 DRES-2014'!E35</f>
        <v>29941.257437419998</v>
      </c>
      <c r="E15" s="977">
        <f>+'Q65 DRES-2014'!G35</f>
        <v>38029.709927479991</v>
      </c>
      <c r="F15" s="977">
        <f>'Q65 DRES-2014'!I35</f>
        <v>22297.49737284</v>
      </c>
      <c r="G15" s="977">
        <v>0</v>
      </c>
      <c r="H15" s="977">
        <f>+'Q65 DRES-2014'!K35</f>
        <v>26723.492785190003</v>
      </c>
      <c r="I15" s="977">
        <f>+'Q65 DRES-2014'!M35</f>
        <v>17612.671073930003</v>
      </c>
      <c r="J15" s="977">
        <f>+'Q65 DRES-2014'!O35</f>
        <v>3558.8449099600002</v>
      </c>
      <c r="M15" s="1266" t="s">
        <v>709</v>
      </c>
      <c r="N15" s="1267">
        <v>440168</v>
      </c>
      <c r="O15" s="1267">
        <v>29941.257437419998</v>
      </c>
      <c r="P15" s="1267">
        <v>-38029.709927479991</v>
      </c>
      <c r="Q15" s="1267">
        <v>22297.49737284</v>
      </c>
      <c r="R15" s="1267">
        <v>0</v>
      </c>
      <c r="S15" s="1267">
        <v>-26723.492785190003</v>
      </c>
      <c r="T15" s="1267">
        <v>17612.671073930003</v>
      </c>
      <c r="U15" s="1267">
        <v>3558.8449099600002</v>
      </c>
      <c r="AH15" s="402" t="str">
        <f>+A15</f>
        <v>2014</v>
      </c>
      <c r="AI15" s="364">
        <f t="shared" ref="AI15:AO15" si="1">+D15</f>
        <v>29941.257437419998</v>
      </c>
      <c r="AJ15" s="365">
        <f t="shared" si="1"/>
        <v>38029.709927479991</v>
      </c>
      <c r="AK15" s="365">
        <f t="shared" si="1"/>
        <v>22297.49737284</v>
      </c>
      <c r="AL15" s="365">
        <f t="shared" si="1"/>
        <v>0</v>
      </c>
      <c r="AM15" s="365">
        <f t="shared" si="1"/>
        <v>26723.492785190003</v>
      </c>
      <c r="AN15" s="365">
        <f t="shared" si="1"/>
        <v>17612.671073930003</v>
      </c>
      <c r="AO15" s="365">
        <f t="shared" si="1"/>
        <v>3558.8449099600002</v>
      </c>
    </row>
    <row r="16" spans="1:41" ht="13.5" thickTop="1"/>
    <row r="17" spans="1:18" s="195" customFormat="1" ht="14.25" customHeight="1">
      <c r="A17" s="199" t="str">
        <f>+data!A1</f>
        <v>Fonte: AT - Autoridade Tributária e Aduaneira</v>
      </c>
      <c r="B17" s="237"/>
      <c r="C17" s="237"/>
      <c r="D17" s="237"/>
      <c r="E17" s="237"/>
      <c r="F17" s="237"/>
      <c r="G17" s="237"/>
      <c r="L17" s="199"/>
      <c r="M17" s="199" t="str">
        <f>A17</f>
        <v>Fonte: AT - Autoridade Tributária e Aduaneira</v>
      </c>
      <c r="N17" s="237"/>
      <c r="O17" s="237"/>
      <c r="P17" s="237"/>
      <c r="Q17" s="237"/>
      <c r="R17" s="237"/>
    </row>
    <row r="18" spans="1:18" s="195" customFormat="1">
      <c r="A18" s="282" t="str">
        <f>+data!A2</f>
        <v>Data: 2015-11</v>
      </c>
      <c r="B18" s="237"/>
      <c r="C18" s="237"/>
      <c r="D18" s="237"/>
      <c r="E18" s="237"/>
      <c r="F18" s="237"/>
      <c r="G18" s="237"/>
      <c r="L18" s="282"/>
      <c r="M18" s="199" t="str">
        <f>A18</f>
        <v>Data: 2015-11</v>
      </c>
      <c r="N18" s="237"/>
      <c r="O18" s="237"/>
      <c r="P18" s="237"/>
      <c r="Q18" s="237"/>
      <c r="R18" s="237"/>
    </row>
    <row r="32" spans="1:18" ht="13.5" customHeight="1">
      <c r="A32" s="282"/>
      <c r="M32" s="282"/>
    </row>
    <row r="33" spans="1:13" ht="10.5" customHeight="1">
      <c r="A33" s="282" t="str">
        <f>+data!A3</f>
        <v xml:space="preserve"> </v>
      </c>
      <c r="M33" s="282">
        <f>+data!M3</f>
        <v>0</v>
      </c>
    </row>
    <row r="34" spans="1:13" ht="9.75" customHeight="1"/>
    <row r="38" spans="1:13" ht="10.5" customHeight="1"/>
    <row r="47" spans="1:13" ht="33.75" customHeight="1"/>
    <row r="66" spans="6:9">
      <c r="F66" s="1137"/>
      <c r="H66" s="1137"/>
      <c r="I66" s="1137"/>
    </row>
  </sheetData>
  <mergeCells count="21">
    <mergeCell ref="M3:U3"/>
    <mergeCell ref="M5:U5"/>
    <mergeCell ref="M9:M10"/>
    <mergeCell ref="N9:N10"/>
    <mergeCell ref="T9:T10"/>
    <mergeCell ref="U9:U10"/>
    <mergeCell ref="B9:B10"/>
    <mergeCell ref="A3:J3"/>
    <mergeCell ref="A5:J5"/>
    <mergeCell ref="A9:A10"/>
    <mergeCell ref="I9:I10"/>
    <mergeCell ref="J9:J10"/>
    <mergeCell ref="C9:C10"/>
    <mergeCell ref="AH9:AH10"/>
    <mergeCell ref="AI9:AI10"/>
    <mergeCell ref="AN9:AN10"/>
    <mergeCell ref="AO9:AO10"/>
    <mergeCell ref="AJ9:AJ10"/>
    <mergeCell ref="AK9:AK10"/>
    <mergeCell ref="AM9:AM10"/>
    <mergeCell ref="AL9:AL10"/>
  </mergeCells>
  <phoneticPr fontId="37" type="noConversion"/>
  <printOptions horizontalCentered="1"/>
  <pageMargins left="0.51181102362204722" right="0.39370078740157483" top="0.78740157480314965" bottom="0" header="0.55118110236220474" footer="0"/>
  <pageSetup paperSize="9" scale="73" orientation="portrait" horizontalDpi="300" verticalDpi="300" r:id="rId1"/>
  <headerFooter alignWithMargins="0">
    <oddFooter>&amp;R&amp;P</oddFooter>
  </headerFooter>
  <ignoredErrors>
    <ignoredError sqref="M13:M15"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B1:X28"/>
  <sheetViews>
    <sheetView workbookViewId="0"/>
  </sheetViews>
  <sheetFormatPr defaultRowHeight="12.75"/>
  <cols>
    <col min="1" max="1" width="0.42578125" customWidth="1"/>
    <col min="2" max="2" width="5" customWidth="1"/>
    <col min="3" max="6" width="14.7109375" hidden="1" customWidth="1"/>
    <col min="7" max="8" width="14.7109375" customWidth="1"/>
    <col min="9" max="10" width="14.7109375" hidden="1" customWidth="1"/>
    <col min="11" max="12" width="14.7109375" customWidth="1"/>
    <col min="13" max="13" width="14.7109375" hidden="1" customWidth="1"/>
    <col min="14" max="14" width="14.7109375" customWidth="1"/>
    <col min="15" max="18" width="11.5703125" hidden="1" customWidth="1"/>
    <col min="19" max="24" width="11.5703125" customWidth="1"/>
    <col min="25" max="25" width="4.7109375" customWidth="1"/>
  </cols>
  <sheetData>
    <row r="1" spans="2:24" s="607" customFormat="1" ht="8.25" customHeight="1"/>
    <row r="2" spans="2:24" s="607" customFormat="1" ht="18" customHeight="1">
      <c r="B2" s="608" t="s">
        <v>472</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4" s="607" customFormat="1" ht="18" hidden="1" customHeight="1">
      <c r="B3" s="609" t="s">
        <v>473</v>
      </c>
      <c r="C3" s="610">
        <v>5794808.0199999912</v>
      </c>
      <c r="D3" s="610">
        <v>1996336.77</v>
      </c>
      <c r="E3" s="610">
        <v>1996430.52</v>
      </c>
      <c r="F3" s="610">
        <v>5567401.899999992</v>
      </c>
      <c r="G3" s="610">
        <v>5794808.0199999912</v>
      </c>
      <c r="H3" s="610">
        <v>46.8</v>
      </c>
      <c r="I3" s="610">
        <v>3203844.5499999919</v>
      </c>
      <c r="J3" s="610">
        <v>-2053081.53</v>
      </c>
      <c r="K3" s="610">
        <v>0</v>
      </c>
      <c r="L3" s="610">
        <v>0</v>
      </c>
      <c r="M3" s="610">
        <v>473182.82</v>
      </c>
      <c r="N3" s="610">
        <v>339180.62</v>
      </c>
      <c r="O3" s="610">
        <v>0</v>
      </c>
      <c r="P3" s="610">
        <v>307</v>
      </c>
      <c r="Q3" s="610">
        <v>3835928.3299999917</v>
      </c>
      <c r="R3" s="610">
        <v>-1872494.87</v>
      </c>
      <c r="S3" s="616">
        <f t="shared" ref="S3:S24" si="0">(+G3+H3+K3+L3+N3)/1000000</f>
        <v>6.134035439999991</v>
      </c>
      <c r="U3" s="610"/>
      <c r="V3" s="610"/>
      <c r="W3" s="610"/>
      <c r="X3" s="610"/>
    </row>
    <row r="4" spans="2:24" s="607" customFormat="1" ht="18" hidden="1" customHeight="1">
      <c r="B4" s="609" t="s">
        <v>474</v>
      </c>
      <c r="C4" s="610">
        <v>3555.03</v>
      </c>
      <c r="D4" s="610">
        <v>1505.3</v>
      </c>
      <c r="E4" s="610">
        <v>1505.3</v>
      </c>
      <c r="F4" s="610">
        <v>3325.26</v>
      </c>
      <c r="G4" s="610">
        <v>3555.03</v>
      </c>
      <c r="H4" s="610">
        <v>0</v>
      </c>
      <c r="I4" s="610">
        <v>1969.26</v>
      </c>
      <c r="J4" s="610">
        <v>-11229.81</v>
      </c>
      <c r="K4" s="610">
        <v>0</v>
      </c>
      <c r="L4" s="610">
        <v>0</v>
      </c>
      <c r="M4" s="610">
        <v>244.37</v>
      </c>
      <c r="N4" s="610">
        <v>747.35</v>
      </c>
      <c r="O4" s="610">
        <v>0</v>
      </c>
      <c r="P4" s="610">
        <v>0</v>
      </c>
      <c r="Q4" s="610">
        <v>2858.86</v>
      </c>
      <c r="R4" s="610">
        <v>-11127.69</v>
      </c>
      <c r="S4" s="616">
        <f t="shared" si="0"/>
        <v>4.3023799999999997E-3</v>
      </c>
      <c r="T4" s="620">
        <f>+'Q24 CMCTV'!E12</f>
        <v>5.6092048900009104</v>
      </c>
      <c r="U4" s="621">
        <v>3.3909725600000002</v>
      </c>
      <c r="V4" s="621">
        <v>0.43619622999999996</v>
      </c>
      <c r="W4" s="620">
        <f t="shared" ref="W4:W26" si="1">SUM(T4:V4)</f>
        <v>9.4363736800009104</v>
      </c>
      <c r="X4" s="622">
        <f t="shared" ref="X4:X24" si="2">+S4/W4</f>
        <v>4.5593573822943231E-4</v>
      </c>
    </row>
    <row r="5" spans="2:24" s="607" customFormat="1" ht="18" customHeight="1">
      <c r="B5" s="609" t="s">
        <v>336</v>
      </c>
      <c r="C5" s="616">
        <f t="shared" ref="C5:R5" si="3">+C4+C3</f>
        <v>5798363.0499999914</v>
      </c>
      <c r="D5" s="616">
        <f t="shared" si="3"/>
        <v>1997842.07</v>
      </c>
      <c r="E5" s="616">
        <f t="shared" si="3"/>
        <v>1997935.82</v>
      </c>
      <c r="F5" s="616">
        <f t="shared" si="3"/>
        <v>5570727.1599999918</v>
      </c>
      <c r="G5" s="616">
        <f t="shared" si="3"/>
        <v>5798363.0499999914</v>
      </c>
      <c r="H5" s="616">
        <f t="shared" si="3"/>
        <v>46.8</v>
      </c>
      <c r="I5" s="616">
        <f t="shared" si="3"/>
        <v>3205813.8099999917</v>
      </c>
      <c r="J5" s="616">
        <f t="shared" si="3"/>
        <v>-2064311.34</v>
      </c>
      <c r="K5" s="616">
        <f t="shared" si="3"/>
        <v>0</v>
      </c>
      <c r="L5" s="616">
        <f t="shared" si="3"/>
        <v>0</v>
      </c>
      <c r="M5" s="616">
        <f t="shared" si="3"/>
        <v>473427.19</v>
      </c>
      <c r="N5" s="616">
        <f t="shared" si="3"/>
        <v>339927.97</v>
      </c>
      <c r="O5" s="616">
        <f t="shared" si="3"/>
        <v>0</v>
      </c>
      <c r="P5" s="616">
        <f t="shared" si="3"/>
        <v>307</v>
      </c>
      <c r="Q5" s="616">
        <f t="shared" si="3"/>
        <v>3838787.1899999916</v>
      </c>
      <c r="R5" s="616">
        <f t="shared" si="3"/>
        <v>-1883622.56</v>
      </c>
      <c r="S5" s="616">
        <f>+S4+S3</f>
        <v>6.1383378199999914</v>
      </c>
      <c r="T5" s="616">
        <f>+T4+T3</f>
        <v>5.6092048900009104</v>
      </c>
      <c r="U5" s="616">
        <f>+U4+U3</f>
        <v>3.3909725600000002</v>
      </c>
      <c r="V5" s="616">
        <f>+V4+V3</f>
        <v>0.43619622999999996</v>
      </c>
      <c r="W5" s="616">
        <f>+W4+W3</f>
        <v>9.4363736800009104</v>
      </c>
      <c r="X5" s="622">
        <f t="shared" si="2"/>
        <v>0.65049753519292586</v>
      </c>
    </row>
    <row r="6" spans="2:24" s="607" customFormat="1" ht="18" customHeight="1">
      <c r="B6" s="609" t="s">
        <v>248</v>
      </c>
      <c r="C6" s="610">
        <v>36147492.500000186</v>
      </c>
      <c r="D6" s="610">
        <v>12659493.770000027</v>
      </c>
      <c r="E6" s="610">
        <v>12904351.700000029</v>
      </c>
      <c r="F6" s="610">
        <v>32704745.12000015</v>
      </c>
      <c r="G6" s="610">
        <v>36013085.200000182</v>
      </c>
      <c r="H6" s="610">
        <v>1233.8</v>
      </c>
      <c r="I6" s="610">
        <v>17597538.190000053</v>
      </c>
      <c r="J6" s="610">
        <v>-10481889.479999982</v>
      </c>
      <c r="K6" s="610">
        <v>24213.18</v>
      </c>
      <c r="L6" s="610">
        <v>-183.64999996870756</v>
      </c>
      <c r="M6" s="610">
        <v>1962407.09</v>
      </c>
      <c r="N6" s="610">
        <v>3337072.97</v>
      </c>
      <c r="O6" s="610">
        <v>2877.05</v>
      </c>
      <c r="P6" s="610">
        <v>353.2</v>
      </c>
      <c r="Q6" s="610">
        <v>21473660.97000007</v>
      </c>
      <c r="R6" s="610">
        <v>-9031272.4199999683</v>
      </c>
      <c r="S6" s="616">
        <f t="shared" si="0"/>
        <v>39.375421500000208</v>
      </c>
      <c r="T6" s="620">
        <f>+'Q24 CMCTV'!E13</f>
        <v>175.82390371</v>
      </c>
      <c r="U6" s="621">
        <v>1.54374031</v>
      </c>
      <c r="V6" s="621">
        <v>1.5433150600000001</v>
      </c>
      <c r="W6" s="620">
        <f t="shared" si="1"/>
        <v>178.91095908</v>
      </c>
      <c r="X6" s="622">
        <f t="shared" si="2"/>
        <v>0.22008389928977742</v>
      </c>
    </row>
    <row r="7" spans="2:24" s="607" customFormat="1" ht="18" customHeight="1">
      <c r="B7" s="609" t="s">
        <v>416</v>
      </c>
      <c r="C7" s="610">
        <v>25716216.900000013</v>
      </c>
      <c r="D7" s="610">
        <v>1791326.34</v>
      </c>
      <c r="E7" s="610">
        <v>1990393.52</v>
      </c>
      <c r="F7" s="610">
        <v>25007049.490000017</v>
      </c>
      <c r="G7" s="610">
        <v>25517149.720000017</v>
      </c>
      <c r="H7" s="610">
        <v>0</v>
      </c>
      <c r="I7" s="610">
        <v>2417307.41</v>
      </c>
      <c r="J7" s="610">
        <v>-20199954.469999991</v>
      </c>
      <c r="K7" s="610">
        <v>0</v>
      </c>
      <c r="L7" s="610">
        <v>11077092.869999988</v>
      </c>
      <c r="M7" s="610">
        <v>2249412.2999999998</v>
      </c>
      <c r="N7" s="610">
        <v>1280906.24</v>
      </c>
      <c r="O7" s="610">
        <v>1.85</v>
      </c>
      <c r="P7" s="610">
        <v>36.21</v>
      </c>
      <c r="Q7" s="610">
        <v>3671063.43</v>
      </c>
      <c r="R7" s="610">
        <v>-6846261.0199999996</v>
      </c>
      <c r="S7" s="616">
        <f t="shared" si="0"/>
        <v>37.875148830000008</v>
      </c>
      <c r="T7" s="620">
        <f>+'Q24 CMCTV'!E14</f>
        <v>91.560153400000004</v>
      </c>
      <c r="U7" s="621">
        <v>317.14168428000005</v>
      </c>
      <c r="V7" s="621">
        <v>0.6315191</v>
      </c>
      <c r="W7" s="620">
        <f t="shared" si="1"/>
        <v>409.33335678000003</v>
      </c>
      <c r="X7" s="622">
        <f t="shared" si="2"/>
        <v>9.2528859919804571E-2</v>
      </c>
    </row>
    <row r="8" spans="2:24" s="607" customFormat="1" ht="18" customHeight="1">
      <c r="B8" s="609" t="s">
        <v>417</v>
      </c>
      <c r="C8" s="610">
        <v>552044004.40000439</v>
      </c>
      <c r="D8" s="610">
        <v>91775005.019999906</v>
      </c>
      <c r="E8" s="610">
        <v>156255643.45999989</v>
      </c>
      <c r="F8" s="610">
        <v>472876055.31000435</v>
      </c>
      <c r="G8" s="610">
        <v>495706774.29000401</v>
      </c>
      <c r="H8" s="610">
        <v>299003.53000000003</v>
      </c>
      <c r="I8" s="610">
        <v>107499853.2499996</v>
      </c>
      <c r="J8" s="610">
        <v>-141795382.03999987</v>
      </c>
      <c r="K8" s="610">
        <v>1642678.38</v>
      </c>
      <c r="L8" s="610">
        <v>3843719.3999997824</v>
      </c>
      <c r="M8" s="610">
        <v>33021102.200000159</v>
      </c>
      <c r="N8" s="610">
        <v>53798977.649999827</v>
      </c>
      <c r="O8" s="610">
        <v>41990.23</v>
      </c>
      <c r="P8" s="610">
        <v>21999.71</v>
      </c>
      <c r="Q8" s="610">
        <v>163538322.52999964</v>
      </c>
      <c r="R8" s="610">
        <v>-105463383.75000015</v>
      </c>
      <c r="S8" s="616">
        <f t="shared" si="0"/>
        <v>555.29115325000362</v>
      </c>
      <c r="T8" s="620">
        <f>+'Q24 CMCTV'!E15</f>
        <v>2533.2786717199997</v>
      </c>
      <c r="U8" s="621">
        <v>52.092996809999995</v>
      </c>
      <c r="V8" s="621">
        <v>64.055822860000006</v>
      </c>
      <c r="W8" s="620">
        <f t="shared" si="1"/>
        <v>2649.4274913899994</v>
      </c>
      <c r="X8" s="622">
        <f t="shared" si="2"/>
        <v>0.20958911125311638</v>
      </c>
    </row>
    <row r="9" spans="2:24" s="607" customFormat="1" ht="18" customHeight="1">
      <c r="B9" s="609" t="s">
        <v>234</v>
      </c>
      <c r="C9" s="610">
        <v>67691553.549999908</v>
      </c>
      <c r="D9" s="610">
        <v>1320197.46</v>
      </c>
      <c r="E9" s="610">
        <v>4136861.57</v>
      </c>
      <c r="F9" s="610">
        <v>66932687.409999982</v>
      </c>
      <c r="G9" s="610">
        <v>67616680.199999914</v>
      </c>
      <c r="H9" s="610">
        <v>26520.28</v>
      </c>
      <c r="I9" s="610">
        <v>24831868.320000008</v>
      </c>
      <c r="J9" s="610">
        <v>-46794621.710000038</v>
      </c>
      <c r="K9" s="610">
        <v>1139958.23</v>
      </c>
      <c r="L9" s="610">
        <v>2205079.6700000409</v>
      </c>
      <c r="M9" s="610">
        <v>10780075.939999996</v>
      </c>
      <c r="N9" s="610">
        <v>2302580.7000000002</v>
      </c>
      <c r="O9" s="610">
        <v>10994.51</v>
      </c>
      <c r="P9" s="610">
        <v>0</v>
      </c>
      <c r="Q9" s="610">
        <v>31347128.700000022</v>
      </c>
      <c r="R9" s="610">
        <v>-36871193.040000014</v>
      </c>
      <c r="S9" s="616">
        <f t="shared" si="0"/>
        <v>73.290819079999963</v>
      </c>
      <c r="T9" s="620">
        <f>+'Q24 CMCTV'!E16</f>
        <v>666.7348463300001</v>
      </c>
      <c r="U9" s="621">
        <v>6.2675336699999997</v>
      </c>
      <c r="V9" s="621">
        <v>5.6155379999999999</v>
      </c>
      <c r="W9" s="620">
        <f t="shared" si="1"/>
        <v>678.61791800000015</v>
      </c>
      <c r="X9" s="622">
        <f t="shared" si="2"/>
        <v>0.10800012368668395</v>
      </c>
    </row>
    <row r="10" spans="2:24" s="607" customFormat="1" ht="18" customHeight="1">
      <c r="B10" s="609" t="s">
        <v>243</v>
      </c>
      <c r="C10" s="610">
        <v>39578371.099999972</v>
      </c>
      <c r="D10" s="610">
        <v>2435705.54</v>
      </c>
      <c r="E10" s="610">
        <v>3077172.87</v>
      </c>
      <c r="F10" s="610">
        <v>38264702.499999978</v>
      </c>
      <c r="G10" s="610">
        <v>39043517.759999976</v>
      </c>
      <c r="H10" s="610">
        <v>1483.55</v>
      </c>
      <c r="I10" s="610">
        <v>9687340.2299999967</v>
      </c>
      <c r="J10" s="610">
        <v>-4976389.53</v>
      </c>
      <c r="K10" s="610">
        <v>1721.5</v>
      </c>
      <c r="L10" s="610">
        <v>160827.6699999962</v>
      </c>
      <c r="M10" s="610">
        <v>2300024.85</v>
      </c>
      <c r="N10" s="610">
        <v>2412001.96</v>
      </c>
      <c r="O10" s="610">
        <v>95.17</v>
      </c>
      <c r="P10" s="610">
        <v>0</v>
      </c>
      <c r="Q10" s="610">
        <v>13478293.979999993</v>
      </c>
      <c r="R10" s="610">
        <v>-3892672.13</v>
      </c>
      <c r="S10" s="616">
        <f t="shared" si="0"/>
        <v>41.619552439999971</v>
      </c>
      <c r="T10" s="620">
        <f>+'Q24 CMCTV'!E17</f>
        <v>302.07714642000002</v>
      </c>
      <c r="U10" s="621">
        <v>1.04071066</v>
      </c>
      <c r="V10" s="621">
        <v>3.2215892599999996</v>
      </c>
      <c r="W10" s="620">
        <f t="shared" si="1"/>
        <v>306.33944633999999</v>
      </c>
      <c r="X10" s="622">
        <f t="shared" si="2"/>
        <v>0.13586089854653347</v>
      </c>
    </row>
    <row r="11" spans="2:24" s="607" customFormat="1" ht="18" customHeight="1">
      <c r="B11" s="609" t="s">
        <v>437</v>
      </c>
      <c r="C11" s="610">
        <v>354724778.18000615</v>
      </c>
      <c r="D11" s="610">
        <v>60321540.059999727</v>
      </c>
      <c r="E11" s="610">
        <v>78863594.74999924</v>
      </c>
      <c r="F11" s="610">
        <v>318644528.6300022</v>
      </c>
      <c r="G11" s="610">
        <v>338042710.17000568</v>
      </c>
      <c r="H11" s="610">
        <v>56823.43</v>
      </c>
      <c r="I11" s="610">
        <v>174795199.02000064</v>
      </c>
      <c r="J11" s="610">
        <v>-87512836.570000008</v>
      </c>
      <c r="K11" s="610">
        <v>522583.01</v>
      </c>
      <c r="L11" s="610">
        <v>631103.29999870062</v>
      </c>
      <c r="M11" s="610">
        <v>21416627.650000278</v>
      </c>
      <c r="N11" s="610">
        <v>54351707.440000117</v>
      </c>
      <c r="O11" s="610">
        <v>37209.919999999998</v>
      </c>
      <c r="P11" s="610">
        <v>11088.91</v>
      </c>
      <c r="Q11" s="610">
        <v>231400294.04999983</v>
      </c>
      <c r="R11" s="610">
        <v>-67147611.370000139</v>
      </c>
      <c r="S11" s="616">
        <f t="shared" si="0"/>
        <v>393.60492735000452</v>
      </c>
      <c r="T11" s="620">
        <f>+'Q24 CMCTV'!E18</f>
        <v>901.9349255599999</v>
      </c>
      <c r="U11" s="621">
        <v>63.270583980000005</v>
      </c>
      <c r="V11" s="621">
        <v>13.321100640000001</v>
      </c>
      <c r="W11" s="620">
        <f t="shared" si="1"/>
        <v>978.52661017999992</v>
      </c>
      <c r="X11" s="622">
        <f t="shared" si="2"/>
        <v>0.40224243597994835</v>
      </c>
    </row>
    <row r="12" spans="2:24" s="607" customFormat="1" ht="18" customHeight="1">
      <c r="B12" s="609" t="s">
        <v>250</v>
      </c>
      <c r="C12" s="610">
        <v>737436711.019979</v>
      </c>
      <c r="D12" s="610">
        <v>6010073205.7800322</v>
      </c>
      <c r="E12" s="610">
        <v>6016521061.7600403</v>
      </c>
      <c r="F12" s="610">
        <v>687109971.3699894</v>
      </c>
      <c r="G12" s="610">
        <v>731547561.84998012</v>
      </c>
      <c r="H12" s="610">
        <v>288249.53999999998</v>
      </c>
      <c r="I12" s="610">
        <v>216152742.08000299</v>
      </c>
      <c r="J12" s="610">
        <v>-139141898.27000147</v>
      </c>
      <c r="K12" s="610">
        <v>800222.62</v>
      </c>
      <c r="L12" s="610">
        <v>53165.009994804859</v>
      </c>
      <c r="M12" s="610">
        <v>43433377.230000108</v>
      </c>
      <c r="N12" s="610">
        <v>96299723.389999732</v>
      </c>
      <c r="O12" s="610">
        <v>50114.62</v>
      </c>
      <c r="P12" s="610">
        <v>68516.61</v>
      </c>
      <c r="Q12" s="610">
        <v>315194720.13999665</v>
      </c>
      <c r="R12" s="610">
        <v>-97478756.850000441</v>
      </c>
      <c r="S12" s="616">
        <f t="shared" si="0"/>
        <v>828.98892240997475</v>
      </c>
      <c r="T12" s="620">
        <f>+'Q24 CMCTV'!E19</f>
        <v>2684.4757013799999</v>
      </c>
      <c r="U12" s="621">
        <v>1296.23889196</v>
      </c>
      <c r="V12" s="621">
        <v>91.689523049999991</v>
      </c>
      <c r="W12" s="620">
        <f t="shared" si="1"/>
        <v>4072.4041163899997</v>
      </c>
      <c r="X12" s="622">
        <f t="shared" si="2"/>
        <v>0.20356253915803316</v>
      </c>
    </row>
    <row r="13" spans="2:24" s="607" customFormat="1" ht="18" customHeight="1">
      <c r="B13" s="609" t="s">
        <v>421</v>
      </c>
      <c r="C13" s="610">
        <v>147744703.48999983</v>
      </c>
      <c r="D13" s="610">
        <v>39684664.219999909</v>
      </c>
      <c r="E13" s="610">
        <v>41192937.529999837</v>
      </c>
      <c r="F13" s="610">
        <v>136304735.53999946</v>
      </c>
      <c r="G13" s="610">
        <v>146300106.5199998</v>
      </c>
      <c r="H13" s="610">
        <v>96221.63</v>
      </c>
      <c r="I13" s="610">
        <v>29236095.14000012</v>
      </c>
      <c r="J13" s="610">
        <v>-87951689.050000131</v>
      </c>
      <c r="K13" s="610">
        <v>126334.44</v>
      </c>
      <c r="L13" s="610">
        <v>211.52999970689416</v>
      </c>
      <c r="M13" s="610">
        <v>10535005.960000012</v>
      </c>
      <c r="N13" s="610">
        <v>16350601.449999988</v>
      </c>
      <c r="O13" s="610">
        <v>5106.2299999999996</v>
      </c>
      <c r="P13" s="610">
        <v>566.22</v>
      </c>
      <c r="Q13" s="610">
        <v>44954053.999999732</v>
      </c>
      <c r="R13" s="610">
        <v>-76651822.080000043</v>
      </c>
      <c r="S13" s="616">
        <f t="shared" si="0"/>
        <v>162.8734755699995</v>
      </c>
      <c r="T13" s="620">
        <f>+'Q24 CMCTV'!E20</f>
        <v>1018.3004280900001</v>
      </c>
      <c r="U13" s="621">
        <v>113.15144577</v>
      </c>
      <c r="V13" s="621">
        <v>31.193487949999998</v>
      </c>
      <c r="W13" s="620">
        <f t="shared" si="1"/>
        <v>1162.6453618099999</v>
      </c>
      <c r="X13" s="622">
        <f t="shared" si="2"/>
        <v>0.14008869851460032</v>
      </c>
    </row>
    <row r="14" spans="2:24" s="607" customFormat="1" ht="18" customHeight="1">
      <c r="B14" s="609" t="s">
        <v>423</v>
      </c>
      <c r="C14" s="610">
        <v>61641664.67999924</v>
      </c>
      <c r="D14" s="610">
        <v>43164160.919999883</v>
      </c>
      <c r="E14" s="610">
        <v>46914122.559999898</v>
      </c>
      <c r="F14" s="610">
        <v>54223450.079999752</v>
      </c>
      <c r="G14" s="610">
        <v>61362102.80999925</v>
      </c>
      <c r="H14" s="610">
        <v>13582.56</v>
      </c>
      <c r="I14" s="610">
        <v>16905959.000000078</v>
      </c>
      <c r="J14" s="610">
        <v>-21754091.639999986</v>
      </c>
      <c r="K14" s="610">
        <v>297614.52</v>
      </c>
      <c r="L14" s="610">
        <v>-10383.8900000453</v>
      </c>
      <c r="M14" s="610">
        <v>3182956.8499999791</v>
      </c>
      <c r="N14" s="610">
        <v>6208230.9800000023</v>
      </c>
      <c r="O14" s="610">
        <v>11032.12</v>
      </c>
      <c r="P14" s="610">
        <v>1289.55</v>
      </c>
      <c r="Q14" s="610">
        <v>23276270.330000035</v>
      </c>
      <c r="R14" s="610">
        <v>-18433662.840000007</v>
      </c>
      <c r="S14" s="616">
        <f t="shared" si="0"/>
        <v>67.87114697999921</v>
      </c>
      <c r="T14" s="620">
        <f>+'Q24 CMCTV'!E21</f>
        <v>222.88128125</v>
      </c>
      <c r="U14" s="621">
        <v>3.56182614</v>
      </c>
      <c r="V14" s="621">
        <v>4.74204004</v>
      </c>
      <c r="W14" s="620">
        <f t="shared" si="1"/>
        <v>231.18514743</v>
      </c>
      <c r="X14" s="622">
        <f t="shared" si="2"/>
        <v>0.29357918419283296</v>
      </c>
    </row>
    <row r="15" spans="2:24" s="607" customFormat="1" ht="18" customHeight="1">
      <c r="B15" s="609" t="s">
        <v>425</v>
      </c>
      <c r="C15" s="610">
        <v>155187555.55000028</v>
      </c>
      <c r="D15" s="610">
        <v>11358284.109999992</v>
      </c>
      <c r="E15" s="610">
        <v>31150236.420000058</v>
      </c>
      <c r="F15" s="610">
        <v>142362654.15999958</v>
      </c>
      <c r="G15" s="610">
        <v>144985685.15999955</v>
      </c>
      <c r="H15" s="610">
        <v>77688.990000000005</v>
      </c>
      <c r="I15" s="610">
        <v>31284500.680000093</v>
      </c>
      <c r="J15" s="610">
        <v>-16966851.830000013</v>
      </c>
      <c r="K15" s="610">
        <v>68916.740000000005</v>
      </c>
      <c r="L15" s="610">
        <v>152.64999993890524</v>
      </c>
      <c r="M15" s="610">
        <v>9963289.2499999963</v>
      </c>
      <c r="N15" s="610">
        <v>12996116.140000068</v>
      </c>
      <c r="O15" s="610">
        <v>2443.17</v>
      </c>
      <c r="P15" s="610">
        <v>1735.63</v>
      </c>
      <c r="Q15" s="610">
        <v>49276483.990000084</v>
      </c>
      <c r="R15" s="610">
        <v>-11926181.559999993</v>
      </c>
      <c r="S15" s="616">
        <f t="shared" si="0"/>
        <v>158.1285596799996</v>
      </c>
      <c r="T15" s="620">
        <f>+'Q24 CMCTV'!E22</f>
        <v>386.82591282999999</v>
      </c>
      <c r="U15" s="621">
        <v>9.49158963</v>
      </c>
      <c r="V15" s="621">
        <v>16.159538149999999</v>
      </c>
      <c r="W15" s="620">
        <f t="shared" si="1"/>
        <v>412.47704061000002</v>
      </c>
      <c r="X15" s="622">
        <f t="shared" si="2"/>
        <v>0.3833633005273408</v>
      </c>
    </row>
    <row r="16" spans="2:24" s="607" customFormat="1" ht="18" customHeight="1">
      <c r="B16" s="609" t="s">
        <v>426</v>
      </c>
      <c r="C16" s="610">
        <v>1354909964.8299944</v>
      </c>
      <c r="D16" s="610">
        <v>45374281.79999999</v>
      </c>
      <c r="E16" s="610">
        <v>175790337.57999977</v>
      </c>
      <c r="F16" s="610">
        <v>1232528531.8399975</v>
      </c>
      <c r="G16" s="610">
        <v>1239303693.3899953</v>
      </c>
      <c r="H16" s="610">
        <v>2327939.63</v>
      </c>
      <c r="I16" s="610">
        <v>281728205.43000036</v>
      </c>
      <c r="J16" s="610">
        <v>-323583189.6099996</v>
      </c>
      <c r="K16" s="610">
        <v>385837.85</v>
      </c>
      <c r="L16" s="610">
        <v>93833.839998677373</v>
      </c>
      <c r="M16" s="610">
        <v>92030355.660000086</v>
      </c>
      <c r="N16" s="610">
        <v>39388376.130000025</v>
      </c>
      <c r="O16" s="610">
        <v>13908.87</v>
      </c>
      <c r="P16" s="610">
        <v>18683.919999999998</v>
      </c>
      <c r="Q16" s="610">
        <v>351423194.02999979</v>
      </c>
      <c r="R16" s="610">
        <v>-261347181.94000024</v>
      </c>
      <c r="S16" s="616">
        <f t="shared" si="0"/>
        <v>1281.4996808399942</v>
      </c>
      <c r="T16" s="620">
        <f>+'Q24 CMCTV'!E23</f>
        <v>3050.3587346599998</v>
      </c>
      <c r="U16" s="621">
        <v>607.24934524000003</v>
      </c>
      <c r="V16" s="621">
        <v>123.94951322</v>
      </c>
      <c r="W16" s="620">
        <f t="shared" si="1"/>
        <v>3781.5575931199996</v>
      </c>
      <c r="X16" s="622">
        <f t="shared" si="2"/>
        <v>0.33888143953472999</v>
      </c>
    </row>
    <row r="17" spans="2:24" s="607" customFormat="1" ht="18" customHeight="1">
      <c r="B17" s="609" t="s">
        <v>427</v>
      </c>
      <c r="C17" s="610">
        <v>144836062.44999775</v>
      </c>
      <c r="D17" s="610">
        <v>35298432.560000062</v>
      </c>
      <c r="E17" s="610">
        <v>38158546.130000085</v>
      </c>
      <c r="F17" s="610">
        <v>135343070.46999812</v>
      </c>
      <c r="G17" s="610">
        <v>142645774.61999747</v>
      </c>
      <c r="H17" s="610">
        <v>5429.67</v>
      </c>
      <c r="I17" s="610">
        <v>65994230.629999436</v>
      </c>
      <c r="J17" s="610">
        <v>-78073426.040000305</v>
      </c>
      <c r="K17" s="610">
        <v>115456.42</v>
      </c>
      <c r="L17" s="610">
        <v>1494433.6100006392</v>
      </c>
      <c r="M17" s="610">
        <v>9031563.6200000793</v>
      </c>
      <c r="N17" s="610">
        <v>9912804.0999999698</v>
      </c>
      <c r="O17" s="610">
        <v>8806.9500000000007</v>
      </c>
      <c r="P17" s="610">
        <v>5428.43</v>
      </c>
      <c r="Q17" s="610">
        <v>79313605.399999753</v>
      </c>
      <c r="R17" s="610">
        <v>-70824307.679999933</v>
      </c>
      <c r="S17" s="616">
        <f t="shared" si="0"/>
        <v>154.17389841999804</v>
      </c>
      <c r="T17" s="620">
        <f>+'Q24 CMCTV'!E24</f>
        <v>478.35775558</v>
      </c>
      <c r="U17" s="621">
        <v>19.69604056</v>
      </c>
      <c r="V17" s="621">
        <v>2.2028192200000003</v>
      </c>
      <c r="W17" s="620">
        <f t="shared" si="1"/>
        <v>500.25661536000001</v>
      </c>
      <c r="X17" s="622">
        <f t="shared" si="2"/>
        <v>0.30818962445713938</v>
      </c>
    </row>
    <row r="18" spans="2:24" s="607" customFormat="1" ht="18" customHeight="1">
      <c r="B18" s="609" t="s">
        <v>251</v>
      </c>
      <c r="C18" s="610">
        <v>188966489.95000169</v>
      </c>
      <c r="D18" s="610">
        <v>33086450.369999994</v>
      </c>
      <c r="E18" s="610">
        <v>50108129.339999951</v>
      </c>
      <c r="F18" s="610">
        <v>162943783.24000007</v>
      </c>
      <c r="G18" s="610">
        <v>173911224.59000126</v>
      </c>
      <c r="H18" s="610">
        <v>710309.76</v>
      </c>
      <c r="I18" s="610">
        <v>73226985.139999747</v>
      </c>
      <c r="J18" s="610">
        <v>-38442972.370000087</v>
      </c>
      <c r="K18" s="610">
        <v>111799.59</v>
      </c>
      <c r="L18" s="610">
        <v>18438.750000298023</v>
      </c>
      <c r="M18" s="610">
        <v>12535275.950000083</v>
      </c>
      <c r="N18" s="610">
        <v>31297056.369999979</v>
      </c>
      <c r="O18" s="610">
        <v>6210.18</v>
      </c>
      <c r="P18" s="610">
        <v>1628.77</v>
      </c>
      <c r="Q18" s="610">
        <v>106263122.22999997</v>
      </c>
      <c r="R18" s="610">
        <v>-27508699.849999949</v>
      </c>
      <c r="S18" s="616">
        <f t="shared" si="0"/>
        <v>206.04882906000151</v>
      </c>
      <c r="T18" s="620">
        <f>+'Q24 CMCTV'!E25</f>
        <v>1036.91271461</v>
      </c>
      <c r="U18" s="621">
        <v>2360.84963182</v>
      </c>
      <c r="V18" s="621">
        <v>26.574349170000001</v>
      </c>
      <c r="W18" s="620">
        <f t="shared" si="1"/>
        <v>3424.3366956</v>
      </c>
      <c r="X18" s="622">
        <f t="shared" si="2"/>
        <v>6.0171895282598191E-2</v>
      </c>
    </row>
    <row r="19" spans="2:24" s="607" customFormat="1" ht="18" customHeight="1">
      <c r="B19" s="609" t="s">
        <v>254</v>
      </c>
      <c r="C19" s="610">
        <v>69128513.079999626</v>
      </c>
      <c r="D19" s="610">
        <v>18673416.730000053</v>
      </c>
      <c r="E19" s="610">
        <v>20840268.830000021</v>
      </c>
      <c r="F19" s="610">
        <v>62167071.759999745</v>
      </c>
      <c r="G19" s="610">
        <v>67236402.599999636</v>
      </c>
      <c r="H19" s="610">
        <v>52377.42</v>
      </c>
      <c r="I19" s="610">
        <v>25364654.330000084</v>
      </c>
      <c r="J19" s="610">
        <v>-18423846.719999965</v>
      </c>
      <c r="K19" s="610">
        <v>45133.17</v>
      </c>
      <c r="L19" s="610">
        <v>6661.2199998870492</v>
      </c>
      <c r="M19" s="610">
        <v>4250637.0199999996</v>
      </c>
      <c r="N19" s="610">
        <v>14086211.270000013</v>
      </c>
      <c r="O19" s="610">
        <v>1979.28</v>
      </c>
      <c r="P19" s="610">
        <v>2361.5700000000002</v>
      </c>
      <c r="Q19" s="610">
        <v>38802868.929999977</v>
      </c>
      <c r="R19" s="610">
        <v>-13469077.789999954</v>
      </c>
      <c r="S19" s="616">
        <f t="shared" si="0"/>
        <v>81.426785679999526</v>
      </c>
      <c r="T19" s="620">
        <f>+'Q24 CMCTV'!E26</f>
        <v>421.19879979000001</v>
      </c>
      <c r="U19" s="621">
        <v>345.87190081</v>
      </c>
      <c r="V19" s="621">
        <v>17.387241270000001</v>
      </c>
      <c r="W19" s="620">
        <f t="shared" si="1"/>
        <v>784.45794187000001</v>
      </c>
      <c r="X19" s="622">
        <f t="shared" si="2"/>
        <v>0.10380006541318633</v>
      </c>
    </row>
    <row r="20" spans="2:24" s="607" customFormat="1" ht="18" customHeight="1">
      <c r="B20" s="609" t="s">
        <v>236</v>
      </c>
      <c r="C20" s="610">
        <v>20168592.040000003</v>
      </c>
      <c r="D20" s="610">
        <v>131992.44</v>
      </c>
      <c r="E20" s="610">
        <v>131992.44</v>
      </c>
      <c r="F20" s="610">
        <v>20129857.759999998</v>
      </c>
      <c r="G20" s="610">
        <v>20168592.040000003</v>
      </c>
      <c r="H20" s="610">
        <v>0</v>
      </c>
      <c r="I20" s="610">
        <v>17957341.979999997</v>
      </c>
      <c r="J20" s="610">
        <v>-313538.48</v>
      </c>
      <c r="K20" s="610">
        <v>0</v>
      </c>
      <c r="L20" s="610">
        <v>0</v>
      </c>
      <c r="M20" s="610">
        <v>1129769.6299999999</v>
      </c>
      <c r="N20" s="610">
        <v>520331.47</v>
      </c>
      <c r="O20" s="610">
        <v>0</v>
      </c>
      <c r="P20" s="610">
        <v>0</v>
      </c>
      <c r="Q20" s="610">
        <v>19564562.529999997</v>
      </c>
      <c r="R20" s="610">
        <v>-270657.93</v>
      </c>
      <c r="S20" s="616">
        <f t="shared" si="0"/>
        <v>20.688923510000002</v>
      </c>
      <c r="T20" s="620">
        <f>+'Q24 CMCTV'!E27</f>
        <v>144.19673646000001</v>
      </c>
      <c r="U20" s="621">
        <v>0.77561993000000007</v>
      </c>
      <c r="V20" s="621">
        <v>0.25710189999999999</v>
      </c>
      <c r="W20" s="620">
        <f t="shared" si="1"/>
        <v>145.22945829000003</v>
      </c>
      <c r="X20" s="622">
        <f t="shared" si="2"/>
        <v>0.14245679735778899</v>
      </c>
    </row>
    <row r="21" spans="2:24" s="607" customFormat="1" ht="18" customHeight="1">
      <c r="B21" s="609" t="s">
        <v>246</v>
      </c>
      <c r="C21" s="610">
        <v>12018296.640000056</v>
      </c>
      <c r="D21" s="610">
        <v>5946051.5199999902</v>
      </c>
      <c r="E21" s="610">
        <v>6202464.0499999896</v>
      </c>
      <c r="F21" s="610">
        <v>10540861.340000026</v>
      </c>
      <c r="G21" s="610">
        <v>11761906.680000054</v>
      </c>
      <c r="H21" s="610">
        <v>27044.77</v>
      </c>
      <c r="I21" s="610">
        <v>4678756.5799999824</v>
      </c>
      <c r="J21" s="610">
        <v>-2957794.1</v>
      </c>
      <c r="K21" s="610">
        <v>26644.75</v>
      </c>
      <c r="L21" s="610">
        <v>0</v>
      </c>
      <c r="M21" s="610">
        <v>834637.34999999788</v>
      </c>
      <c r="N21" s="610">
        <v>2212896.9900000002</v>
      </c>
      <c r="O21" s="610">
        <v>2772.53</v>
      </c>
      <c r="P21" s="610">
        <v>484.46</v>
      </c>
      <c r="Q21" s="610">
        <v>7092497.1199999824</v>
      </c>
      <c r="R21" s="610">
        <v>-2294098.56</v>
      </c>
      <c r="S21" s="616">
        <f t="shared" si="0"/>
        <v>14.028493190000054</v>
      </c>
      <c r="T21" s="620">
        <f>+'Q24 CMCTV'!E28</f>
        <v>56.893332270000002</v>
      </c>
      <c r="U21" s="621">
        <v>11.37793634</v>
      </c>
      <c r="V21" s="621">
        <v>22.706968649999997</v>
      </c>
      <c r="W21" s="620">
        <f t="shared" si="1"/>
        <v>90.97823726</v>
      </c>
      <c r="X21" s="622">
        <f t="shared" si="2"/>
        <v>0.15419614198403359</v>
      </c>
    </row>
    <row r="22" spans="2:24" s="607" customFormat="1" ht="18" customHeight="1">
      <c r="B22" s="609" t="s">
        <v>430</v>
      </c>
      <c r="C22" s="610">
        <v>108649599.56999955</v>
      </c>
      <c r="D22" s="610">
        <v>12470178.080000008</v>
      </c>
      <c r="E22" s="610">
        <v>12892740.680000009</v>
      </c>
      <c r="F22" s="610">
        <v>104328401.14999972</v>
      </c>
      <c r="G22" s="610">
        <v>108343035.37999955</v>
      </c>
      <c r="H22" s="610">
        <v>45924.15</v>
      </c>
      <c r="I22" s="610">
        <v>42366999.879999913</v>
      </c>
      <c r="J22" s="610">
        <v>-16186961.599999992</v>
      </c>
      <c r="K22" s="610">
        <v>26555.58</v>
      </c>
      <c r="L22" s="610">
        <v>17857.159999892116</v>
      </c>
      <c r="M22" s="610">
        <v>6305735.9799999818</v>
      </c>
      <c r="N22" s="610">
        <v>13972143.219999984</v>
      </c>
      <c r="O22" s="610">
        <v>2298.6999999999998</v>
      </c>
      <c r="P22" s="610">
        <v>5116.6899999999996</v>
      </c>
      <c r="Q22" s="610">
        <v>58543237.559999742</v>
      </c>
      <c r="R22" s="610">
        <v>-12033491.949999969</v>
      </c>
      <c r="S22" s="616">
        <f t="shared" si="0"/>
        <v>122.40551548999943</v>
      </c>
      <c r="T22" s="620">
        <f>+'Q24 CMCTV'!E29</f>
        <v>520.64385619999996</v>
      </c>
      <c r="U22" s="621">
        <v>12.611034110000002</v>
      </c>
      <c r="V22" s="621">
        <v>10.966320099999999</v>
      </c>
      <c r="W22" s="620">
        <f t="shared" si="1"/>
        <v>544.22121040999991</v>
      </c>
      <c r="X22" s="622">
        <f t="shared" si="2"/>
        <v>0.22491867856047507</v>
      </c>
    </row>
    <row r="23" spans="2:24" s="607" customFormat="1" ht="18" customHeight="1">
      <c r="B23" s="609" t="s">
        <v>431</v>
      </c>
      <c r="C23" s="610">
        <v>12541063.130000019</v>
      </c>
      <c r="D23" s="610">
        <v>5088636.92</v>
      </c>
      <c r="E23" s="610">
        <v>5338146.58</v>
      </c>
      <c r="F23" s="610">
        <v>11200632.120000005</v>
      </c>
      <c r="G23" s="610">
        <v>12325050.820000019</v>
      </c>
      <c r="H23" s="610">
        <v>640.97</v>
      </c>
      <c r="I23" s="610">
        <v>5912851.6899999948</v>
      </c>
      <c r="J23" s="610">
        <v>-3335681.6599999941</v>
      </c>
      <c r="K23" s="610">
        <v>940.25</v>
      </c>
      <c r="L23" s="610">
        <v>10116.499999969266</v>
      </c>
      <c r="M23" s="610">
        <v>627440.41</v>
      </c>
      <c r="N23" s="610">
        <v>2626582.7800000072</v>
      </c>
      <c r="O23" s="610">
        <v>90.18</v>
      </c>
      <c r="P23" s="610">
        <v>34.44</v>
      </c>
      <c r="Q23" s="610">
        <v>8363846.119999974</v>
      </c>
      <c r="R23" s="610">
        <v>-2521471.5299999998</v>
      </c>
      <c r="S23" s="616">
        <f t="shared" si="0"/>
        <v>14.963331319999995</v>
      </c>
      <c r="T23" s="620">
        <f>+'Q24 CMCTV'!E30</f>
        <v>54.074348409999999</v>
      </c>
      <c r="U23" s="621">
        <v>18.798373770000001</v>
      </c>
      <c r="V23" s="621">
        <v>1.0562658500000002</v>
      </c>
      <c r="W23" s="620">
        <f t="shared" si="1"/>
        <v>73.928988029999999</v>
      </c>
      <c r="X23" s="622">
        <f t="shared" si="2"/>
        <v>0.20240140868596704</v>
      </c>
    </row>
    <row r="24" spans="2:24" s="607" customFormat="1" ht="18" customHeight="1">
      <c r="B24" s="609" t="s">
        <v>432</v>
      </c>
      <c r="C24" s="610">
        <v>16121370.510000039</v>
      </c>
      <c r="D24" s="610">
        <v>9509474.0200000014</v>
      </c>
      <c r="E24" s="610">
        <v>9541551.9100000039</v>
      </c>
      <c r="F24" s="610">
        <v>14687814.530000007</v>
      </c>
      <c r="G24" s="610">
        <v>16104397.680000043</v>
      </c>
      <c r="H24" s="610">
        <v>928.84</v>
      </c>
      <c r="I24" s="610">
        <v>6865330.3899999764</v>
      </c>
      <c r="J24" s="610">
        <v>-3966268.3299999917</v>
      </c>
      <c r="K24" s="610">
        <v>6146.61</v>
      </c>
      <c r="L24" s="610">
        <v>28.97000000346452</v>
      </c>
      <c r="M24" s="610">
        <v>711383.07</v>
      </c>
      <c r="N24" s="610">
        <v>1948233.88</v>
      </c>
      <c r="O24" s="610">
        <v>414.46</v>
      </c>
      <c r="P24" s="610">
        <v>838.68</v>
      </c>
      <c r="Q24" s="610">
        <v>8926862.6599999946</v>
      </c>
      <c r="R24" s="610">
        <v>-3360754.93</v>
      </c>
      <c r="S24" s="616">
        <f t="shared" si="0"/>
        <v>18.059735980000045</v>
      </c>
      <c r="T24" s="620">
        <f>+'Q24 CMCTV'!E31</f>
        <v>82.493103810000008</v>
      </c>
      <c r="U24" s="621">
        <v>12.54216257</v>
      </c>
      <c r="V24" s="621">
        <v>0.62159681000000011</v>
      </c>
      <c r="W24" s="620">
        <f t="shared" si="1"/>
        <v>95.65686319000001</v>
      </c>
      <c r="X24" s="622">
        <f t="shared" si="2"/>
        <v>0.18879707506327695</v>
      </c>
    </row>
    <row r="25" spans="2:24" s="607" customFormat="1" ht="18" customHeight="1">
      <c r="B25" s="609" t="s">
        <v>256</v>
      </c>
      <c r="C25" s="610">
        <v>0</v>
      </c>
      <c r="D25" s="610">
        <v>0</v>
      </c>
      <c r="E25" s="610">
        <v>0</v>
      </c>
      <c r="F25" s="610">
        <v>0</v>
      </c>
      <c r="G25" s="610">
        <v>0</v>
      </c>
      <c r="H25" s="610">
        <v>0</v>
      </c>
      <c r="I25" s="610">
        <v>0</v>
      </c>
      <c r="J25" s="610">
        <v>-0.82</v>
      </c>
      <c r="K25" s="610">
        <v>0</v>
      </c>
      <c r="L25" s="610">
        <v>0</v>
      </c>
      <c r="M25" s="610">
        <v>0</v>
      </c>
      <c r="N25" s="610">
        <v>0</v>
      </c>
      <c r="O25" s="610">
        <v>0</v>
      </c>
      <c r="P25" s="610">
        <v>0</v>
      </c>
      <c r="Q25" s="610">
        <v>0</v>
      </c>
      <c r="R25" s="610">
        <v>-0.82</v>
      </c>
      <c r="S25" s="616">
        <f>(+G25+H25+K25+L25+N25)/1000000</f>
        <v>0</v>
      </c>
      <c r="T25" s="620">
        <f>+'Q24 CMCTV'!E32</f>
        <v>0</v>
      </c>
      <c r="U25" s="621">
        <v>0</v>
      </c>
      <c r="V25" s="621">
        <v>438.33184652999995</v>
      </c>
      <c r="W25" s="620">
        <f t="shared" si="1"/>
        <v>438.33184652999995</v>
      </c>
      <c r="X25" s="622">
        <v>0</v>
      </c>
    </row>
    <row r="26" spans="2:24" s="607" customFormat="1" ht="18" customHeight="1">
      <c r="B26" s="609" t="s">
        <v>433</v>
      </c>
      <c r="C26" s="610"/>
      <c r="D26" s="610"/>
      <c r="E26" s="610"/>
      <c r="F26" s="610"/>
      <c r="G26" s="610"/>
      <c r="H26" s="610"/>
      <c r="I26" s="610"/>
      <c r="J26" s="610"/>
      <c r="K26" s="610"/>
      <c r="L26" s="610"/>
      <c r="M26" s="610"/>
      <c r="N26" s="610"/>
      <c r="O26" s="610"/>
      <c r="P26" s="610"/>
      <c r="Q26" s="610"/>
      <c r="R26" s="610"/>
      <c r="S26" s="616">
        <f>(+G26+H26+K26+L26+N26)/1000000</f>
        <v>0</v>
      </c>
      <c r="T26" s="620">
        <f>+'Q24 CMCTV'!E33</f>
        <v>0</v>
      </c>
      <c r="U26" s="621">
        <v>0</v>
      </c>
      <c r="V26" s="621">
        <v>0</v>
      </c>
      <c r="W26" s="620">
        <f t="shared" si="1"/>
        <v>0</v>
      </c>
      <c r="X26" s="622">
        <v>0</v>
      </c>
    </row>
    <row r="27" spans="2:24" s="607" customFormat="1" ht="18" customHeight="1">
      <c r="B27" s="609"/>
      <c r="C27" s="610">
        <f t="shared" ref="C27:R27" si="4">SUM(C4:C26)</f>
        <v>4111054921.6499825</v>
      </c>
      <c r="D27" s="610">
        <f t="shared" si="4"/>
        <v>6442161845.0300331</v>
      </c>
      <c r="E27" s="610">
        <f t="shared" si="4"/>
        <v>6714009994.8000383</v>
      </c>
      <c r="F27" s="610">
        <f t="shared" si="4"/>
        <v>3733874656.2399907</v>
      </c>
      <c r="G27" s="610">
        <f t="shared" si="4"/>
        <v>3883737369.5599813</v>
      </c>
      <c r="H27" s="610">
        <f t="shared" si="4"/>
        <v>4031449.32</v>
      </c>
      <c r="I27" s="610">
        <f t="shared" si="4"/>
        <v>1157711542.4400029</v>
      </c>
      <c r="J27" s="610">
        <f t="shared" si="4"/>
        <v>-1064934825.4700016</v>
      </c>
      <c r="K27" s="610">
        <f t="shared" si="4"/>
        <v>5342756.8400000008</v>
      </c>
      <c r="L27" s="610">
        <f t="shared" si="4"/>
        <v>19602154.60999231</v>
      </c>
      <c r="M27" s="610">
        <f t="shared" si="4"/>
        <v>266774749.57000074</v>
      </c>
      <c r="N27" s="610">
        <f t="shared" si="4"/>
        <v>365643230.44999981</v>
      </c>
      <c r="O27" s="610">
        <f t="shared" si="4"/>
        <v>198346.02000000002</v>
      </c>
      <c r="P27" s="610">
        <f t="shared" si="4"/>
        <v>140470</v>
      </c>
      <c r="Q27" s="610">
        <f t="shared" si="4"/>
        <v>1579745734.7499955</v>
      </c>
      <c r="R27" s="610">
        <f t="shared" si="4"/>
        <v>-829267310.29000056</v>
      </c>
      <c r="S27" s="616">
        <f>(+G27+H27+K27+L27+N27)/1000000</f>
        <v>4278.3569607799736</v>
      </c>
      <c r="T27" s="620">
        <f>SUM(T5:T26)</f>
        <v>14834.631557370001</v>
      </c>
      <c r="U27" s="620">
        <f>SUM(U5:U26)</f>
        <v>5256.9640209199997</v>
      </c>
      <c r="V27" s="620">
        <f>SUM(V5:V26)</f>
        <v>876.66369306000001</v>
      </c>
      <c r="W27" s="620">
        <f>SUM(W5:W26)</f>
        <v>20968.259271349998</v>
      </c>
      <c r="X27" s="622">
        <f>+S27/W27</f>
        <v>0.20403968233193831</v>
      </c>
    </row>
    <row r="28" spans="2:24">
      <c r="T28" s="26"/>
    </row>
  </sheetData>
  <phoneticPr fontId="0"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B1:Y25"/>
  <sheetViews>
    <sheetView workbookViewId="0"/>
  </sheetViews>
  <sheetFormatPr defaultRowHeight="12.75"/>
  <cols>
    <col min="1" max="1" width="0.42578125" customWidth="1"/>
    <col min="2" max="2" width="4.140625" customWidth="1"/>
    <col min="3" max="5" width="14.7109375" hidden="1" customWidth="1"/>
    <col min="6" max="6" width="20" hidden="1" customWidth="1"/>
    <col min="7" max="7" width="21.140625" bestFit="1" customWidth="1"/>
    <col min="8" max="8" width="14.7109375" customWidth="1"/>
    <col min="9" max="10" width="14.7109375" hidden="1" customWidth="1"/>
    <col min="11" max="11" width="14.7109375" customWidth="1"/>
    <col min="12" max="12" width="14.7109375" style="623" hidden="1" customWidth="1"/>
    <col min="13" max="13" width="14.7109375" hidden="1" customWidth="1"/>
    <col min="14" max="14" width="14.7109375" customWidth="1"/>
    <col min="15" max="18" width="11.5703125" hidden="1" customWidth="1"/>
    <col min="19" max="25" width="11.5703125" customWidth="1"/>
  </cols>
  <sheetData>
    <row r="1" spans="2:25" s="607" customFormat="1" ht="8.25" customHeight="1">
      <c r="L1" s="617"/>
    </row>
    <row r="2" spans="2:25" s="607" customFormat="1" ht="18" customHeight="1">
      <c r="B2" s="608" t="s">
        <v>472</v>
      </c>
      <c r="C2" s="608" t="s">
        <v>143</v>
      </c>
      <c r="D2" s="608" t="s">
        <v>481</v>
      </c>
      <c r="E2" s="608" t="s">
        <v>482</v>
      </c>
      <c r="F2" s="608" t="s">
        <v>63</v>
      </c>
      <c r="G2" s="608" t="s">
        <v>443</v>
      </c>
      <c r="H2" s="608" t="s">
        <v>444</v>
      </c>
      <c r="I2" s="608" t="s">
        <v>66</v>
      </c>
      <c r="J2" s="608" t="s">
        <v>67</v>
      </c>
      <c r="K2" s="608" t="s">
        <v>440</v>
      </c>
      <c r="L2" s="618"/>
      <c r="M2" s="608" t="s">
        <v>69</v>
      </c>
      <c r="N2" s="608" t="s">
        <v>441</v>
      </c>
      <c r="O2" s="608" t="s">
        <v>252</v>
      </c>
      <c r="P2" s="608" t="s">
        <v>483</v>
      </c>
      <c r="Q2" s="608" t="s">
        <v>70</v>
      </c>
      <c r="R2" s="608" t="s">
        <v>71</v>
      </c>
      <c r="S2" s="608" t="s">
        <v>484</v>
      </c>
      <c r="T2" s="608" t="s">
        <v>485</v>
      </c>
      <c r="U2" s="608" t="s">
        <v>480</v>
      </c>
      <c r="V2" s="608" t="s">
        <v>479</v>
      </c>
      <c r="W2" s="608" t="s">
        <v>486</v>
      </c>
      <c r="X2" s="608" t="s">
        <v>478</v>
      </c>
      <c r="Y2" s="608"/>
    </row>
    <row r="3" spans="2:25" s="607" customFormat="1" ht="18" hidden="1" customHeight="1">
      <c r="B3" s="609" t="s">
        <v>473</v>
      </c>
      <c r="C3" s="610">
        <v>14894084.4700002</v>
      </c>
      <c r="D3" s="610">
        <v>10372456.899999995</v>
      </c>
      <c r="E3" s="610">
        <v>15295136.160000028</v>
      </c>
      <c r="F3" s="610">
        <v>13725376.28000016</v>
      </c>
      <c r="G3" s="610">
        <v>14876581.020000201</v>
      </c>
      <c r="H3" s="610">
        <v>2951.47</v>
      </c>
      <c r="I3" s="610">
        <v>9830560.9900000636</v>
      </c>
      <c r="J3" s="610">
        <v>-4679733.3</v>
      </c>
      <c r="K3" s="610">
        <v>1</v>
      </c>
      <c r="L3" s="619"/>
      <c r="M3" s="610">
        <v>815580.04999999877</v>
      </c>
      <c r="N3" s="610">
        <v>620265.00999999885</v>
      </c>
      <c r="O3" s="610">
        <v>2560.5700000000002</v>
      </c>
      <c r="P3" s="610">
        <v>39.53</v>
      </c>
      <c r="Q3" s="610">
        <v>10733359.000000061</v>
      </c>
      <c r="R3" s="610">
        <v>-4147710.68</v>
      </c>
      <c r="S3" s="616">
        <f>(+G3+H3+K3+L3+N3)/1000000</f>
        <v>15.499798500000201</v>
      </c>
      <c r="U3" s="610"/>
      <c r="V3" s="610"/>
      <c r="W3" s="610"/>
      <c r="X3" s="610"/>
      <c r="Y3" s="610"/>
    </row>
    <row r="4" spans="2:25" s="607" customFormat="1" ht="18" hidden="1" customHeight="1">
      <c r="B4" s="609" t="s">
        <v>474</v>
      </c>
      <c r="C4" s="610">
        <v>3394006.88</v>
      </c>
      <c r="D4" s="610">
        <v>62.36</v>
      </c>
      <c r="E4" s="610">
        <v>62.36</v>
      </c>
      <c r="F4" s="610">
        <v>3393944.52</v>
      </c>
      <c r="G4" s="610">
        <v>3394006.88</v>
      </c>
      <c r="H4" s="610">
        <v>0</v>
      </c>
      <c r="I4" s="610">
        <v>3389278.21</v>
      </c>
      <c r="J4" s="610">
        <v>-9976.39</v>
      </c>
      <c r="K4" s="610">
        <v>0</v>
      </c>
      <c r="L4" s="619"/>
      <c r="M4" s="610">
        <v>304.99</v>
      </c>
      <c r="N4" s="610">
        <v>693.09</v>
      </c>
      <c r="O4" s="610">
        <v>0</v>
      </c>
      <c r="P4" s="610">
        <v>0</v>
      </c>
      <c r="Q4" s="610">
        <v>3389701.19</v>
      </c>
      <c r="R4" s="610">
        <v>-9401.2900000000009</v>
      </c>
      <c r="S4" s="616">
        <f>(+G4+H4+K4+L4+N4)/1000000</f>
        <v>3.3946999699999996</v>
      </c>
      <c r="T4" s="620">
        <f>+'Q24 CMCTV'!C12</f>
        <v>6.9282255800000012</v>
      </c>
      <c r="U4" s="621">
        <v>64.670215599999992</v>
      </c>
      <c r="V4" s="621">
        <v>2.6327691400000002</v>
      </c>
      <c r="W4" s="620">
        <f>SUM(T4:V4)</f>
        <v>74.231210319999988</v>
      </c>
      <c r="X4" s="622">
        <f>+S4/W4</f>
        <v>4.5731437698050999E-2</v>
      </c>
      <c r="Y4" s="610"/>
    </row>
    <row r="5" spans="2:25" s="607" customFormat="1" ht="18" customHeight="1">
      <c r="B5" s="609" t="s">
        <v>336</v>
      </c>
      <c r="C5" s="610">
        <f>+C4+C3</f>
        <v>18288091.350000199</v>
      </c>
      <c r="D5" s="610">
        <f t="shared" ref="D5:N5" si="0">+D4+D3</f>
        <v>10372519.259999994</v>
      </c>
      <c r="E5" s="610">
        <f t="shared" si="0"/>
        <v>15295198.520000027</v>
      </c>
      <c r="F5" s="610">
        <f t="shared" si="0"/>
        <v>17119320.800000161</v>
      </c>
      <c r="G5" s="610">
        <f t="shared" si="0"/>
        <v>18270587.9000002</v>
      </c>
      <c r="H5" s="610">
        <f t="shared" si="0"/>
        <v>2951.47</v>
      </c>
      <c r="I5" s="610">
        <f t="shared" si="0"/>
        <v>13219839.200000063</v>
      </c>
      <c r="J5" s="610">
        <f t="shared" si="0"/>
        <v>-4689709.6899999995</v>
      </c>
      <c r="K5" s="610">
        <f t="shared" si="0"/>
        <v>1</v>
      </c>
      <c r="L5" s="610">
        <f t="shared" si="0"/>
        <v>0</v>
      </c>
      <c r="M5" s="610">
        <f t="shared" si="0"/>
        <v>815885.03999999876</v>
      </c>
      <c r="N5" s="610">
        <f t="shared" si="0"/>
        <v>620958.09999999881</v>
      </c>
      <c r="O5" s="610"/>
      <c r="P5" s="610"/>
      <c r="Q5" s="610"/>
      <c r="R5" s="610"/>
      <c r="S5" s="616">
        <f>+S4+S3</f>
        <v>18.894498470000201</v>
      </c>
      <c r="T5" s="616">
        <f>+T4+T3</f>
        <v>6.9282255800000012</v>
      </c>
      <c r="U5" s="616">
        <f>+U4+U3</f>
        <v>64.670215599999992</v>
      </c>
      <c r="V5" s="616">
        <f>+V4+V3</f>
        <v>2.6327691400000002</v>
      </c>
      <c r="W5" s="616">
        <f>+W4+W3</f>
        <v>74.231210319999988</v>
      </c>
      <c r="X5" s="622">
        <f>+S5/W5</f>
        <v>0.25453577260223503</v>
      </c>
      <c r="Y5" s="610"/>
    </row>
    <row r="6" spans="2:25" s="607" customFormat="1" ht="18" customHeight="1">
      <c r="B6" s="609" t="s">
        <v>248</v>
      </c>
      <c r="C6" s="610">
        <v>37606640.339999698</v>
      </c>
      <c r="D6" s="610">
        <v>12933897.700000029</v>
      </c>
      <c r="E6" s="610">
        <v>13256944.610000035</v>
      </c>
      <c r="F6" s="610">
        <v>33675074.51999978</v>
      </c>
      <c r="G6" s="610">
        <v>37428199.849999696</v>
      </c>
      <c r="H6" s="610">
        <v>4127.57</v>
      </c>
      <c r="I6" s="610">
        <v>20098615.849999983</v>
      </c>
      <c r="J6" s="610">
        <v>-8362801.9599999795</v>
      </c>
      <c r="K6" s="610">
        <v>4620.76</v>
      </c>
      <c r="L6" s="619"/>
      <c r="M6" s="610">
        <v>2250887.12</v>
      </c>
      <c r="N6" s="610">
        <v>1857880.82</v>
      </c>
      <c r="O6" s="610">
        <v>924.69</v>
      </c>
      <c r="P6" s="610">
        <v>262.35000000000002</v>
      </c>
      <c r="Q6" s="610">
        <v>23325956.090000022</v>
      </c>
      <c r="R6" s="610">
        <v>-7475566.4599999711</v>
      </c>
      <c r="S6" s="616">
        <f>(+G6+H6+K6+L6+N6)/1000000</f>
        <v>39.294828999999694</v>
      </c>
      <c r="T6" s="620">
        <f>+'Q24 CMCTV'!C13</f>
        <v>161.50645526</v>
      </c>
      <c r="U6" s="621">
        <v>2.86543488</v>
      </c>
      <c r="V6" s="621">
        <v>1.20936723</v>
      </c>
      <c r="W6" s="620">
        <f t="shared" ref="W6:W25" si="1">SUM(T6:V6)</f>
        <v>165.58125737</v>
      </c>
      <c r="X6" s="622">
        <f t="shared" ref="X6:X25" si="2">+S6/W6</f>
        <v>0.2373144740179943</v>
      </c>
      <c r="Y6" s="610"/>
    </row>
    <row r="7" spans="2:25" s="607" customFormat="1" ht="18" customHeight="1">
      <c r="B7" s="609" t="s">
        <v>416</v>
      </c>
      <c r="C7" s="610">
        <v>72177932.509999961</v>
      </c>
      <c r="D7" s="610">
        <v>1658936.07</v>
      </c>
      <c r="E7" s="610">
        <v>1681071.34</v>
      </c>
      <c r="F7" s="610">
        <v>71747577.200000048</v>
      </c>
      <c r="G7" s="610">
        <v>72155797.239999965</v>
      </c>
      <c r="H7" s="610">
        <v>0</v>
      </c>
      <c r="I7" s="610">
        <v>32546182.519999985</v>
      </c>
      <c r="J7" s="610">
        <v>-1237261.1499999999</v>
      </c>
      <c r="K7" s="610">
        <v>2152.8000000000002</v>
      </c>
      <c r="L7" s="619"/>
      <c r="M7" s="610">
        <v>4255397.59</v>
      </c>
      <c r="N7" s="610">
        <v>799296.25</v>
      </c>
      <c r="O7" s="610">
        <v>0</v>
      </c>
      <c r="P7" s="610">
        <v>0</v>
      </c>
      <c r="Q7" s="610">
        <v>37319492.169999957</v>
      </c>
      <c r="R7" s="610">
        <v>-953724.16</v>
      </c>
      <c r="S7" s="616">
        <f t="shared" ref="S7:S25" si="3">(+G7+H7+K7+L7+N7)/1000000</f>
        <v>72.957246289999958</v>
      </c>
      <c r="T7" s="620">
        <f>+'Q24 CMCTV'!C14</f>
        <v>138.07549693000001</v>
      </c>
      <c r="U7" s="621">
        <v>327.30061660000001</v>
      </c>
      <c r="V7" s="621">
        <v>0.66550560999999997</v>
      </c>
      <c r="W7" s="620">
        <f t="shared" si="1"/>
        <v>466.04161914000002</v>
      </c>
      <c r="X7" s="622">
        <f t="shared" si="2"/>
        <v>0.15654663294799734</v>
      </c>
      <c r="Y7" s="610"/>
    </row>
    <row r="8" spans="2:25" s="607" customFormat="1" ht="18" customHeight="1">
      <c r="B8" s="609" t="s">
        <v>417</v>
      </c>
      <c r="C8" s="610">
        <v>657958432.77999163</v>
      </c>
      <c r="D8" s="610">
        <v>91556936.620000035</v>
      </c>
      <c r="E8" s="610">
        <v>147730516.80999964</v>
      </c>
      <c r="F8" s="610">
        <v>584971696.92999482</v>
      </c>
      <c r="G8" s="610">
        <v>610911951.55998933</v>
      </c>
      <c r="H8" s="610">
        <v>1178093.07</v>
      </c>
      <c r="I8" s="610">
        <v>202841031.69000319</v>
      </c>
      <c r="J8" s="610">
        <v>-67866248.670000151</v>
      </c>
      <c r="K8" s="610">
        <v>4053575.56</v>
      </c>
      <c r="L8" s="619"/>
      <c r="M8" s="610">
        <v>40406819.490000471</v>
      </c>
      <c r="N8" s="610">
        <v>32496856.839999922</v>
      </c>
      <c r="O8" s="610">
        <v>1010023.73</v>
      </c>
      <c r="P8" s="610">
        <v>15882.41</v>
      </c>
      <c r="Q8" s="610">
        <v>264410208.60000062</v>
      </c>
      <c r="R8" s="610">
        <v>-52215941.82000003</v>
      </c>
      <c r="S8" s="616">
        <f t="shared" si="3"/>
        <v>648.64047702998926</v>
      </c>
      <c r="T8" s="620">
        <f>+'Q24 CMCTV'!C15</f>
        <v>2410.1396920100001</v>
      </c>
      <c r="U8" s="621">
        <v>25.278588330000002</v>
      </c>
      <c r="V8" s="621">
        <v>74.956479120000012</v>
      </c>
      <c r="W8" s="620">
        <f t="shared" si="1"/>
        <v>2510.37475946</v>
      </c>
      <c r="X8" s="622">
        <f t="shared" si="2"/>
        <v>0.25838392239472507</v>
      </c>
      <c r="Y8" s="610"/>
    </row>
    <row r="9" spans="2:25" s="607" customFormat="1" ht="18" customHeight="1">
      <c r="B9" s="609" t="s">
        <v>234</v>
      </c>
      <c r="C9" s="610">
        <v>139866528.76000002</v>
      </c>
      <c r="D9" s="610">
        <v>1658255.31</v>
      </c>
      <c r="E9" s="610">
        <v>5679662.8900000015</v>
      </c>
      <c r="F9" s="610">
        <v>134799945.09000003</v>
      </c>
      <c r="G9" s="610">
        <v>135845121.18000004</v>
      </c>
      <c r="H9" s="610">
        <v>223938.11</v>
      </c>
      <c r="I9" s="610">
        <v>80063300.539999992</v>
      </c>
      <c r="J9" s="610">
        <v>-21908500.680000011</v>
      </c>
      <c r="K9" s="610">
        <v>45089.62</v>
      </c>
      <c r="L9" s="619"/>
      <c r="M9" s="610">
        <v>18102108.720000029</v>
      </c>
      <c r="N9" s="610">
        <v>1398826.39</v>
      </c>
      <c r="O9" s="610">
        <v>1185.1500000000001</v>
      </c>
      <c r="P9" s="610">
        <v>0</v>
      </c>
      <c r="Q9" s="610">
        <v>87152335.559999973</v>
      </c>
      <c r="R9" s="610">
        <v>-9450325.8199999984</v>
      </c>
      <c r="S9" s="616">
        <f t="shared" si="3"/>
        <v>137.51297530000005</v>
      </c>
      <c r="T9" s="620">
        <f>+'Q24 CMCTV'!C16</f>
        <v>445.56615304000002</v>
      </c>
      <c r="U9" s="621">
        <v>6.0208000699999999</v>
      </c>
      <c r="V9" s="621">
        <v>3.8133353900000002</v>
      </c>
      <c r="W9" s="620">
        <f t="shared" si="1"/>
        <v>455.40028850000004</v>
      </c>
      <c r="X9" s="622">
        <f t="shared" si="2"/>
        <v>0.30196066794981846</v>
      </c>
      <c r="Y9" s="610"/>
    </row>
    <row r="10" spans="2:25" s="607" customFormat="1" ht="18" customHeight="1">
      <c r="B10" s="609" t="s">
        <v>243</v>
      </c>
      <c r="C10" s="610">
        <v>38763261.199999966</v>
      </c>
      <c r="D10" s="610">
        <v>2426114.61</v>
      </c>
      <c r="E10" s="610">
        <v>2653102.4300000002</v>
      </c>
      <c r="F10" s="610">
        <v>37620561.849999987</v>
      </c>
      <c r="G10" s="610">
        <v>38606852.239999965</v>
      </c>
      <c r="H10" s="610">
        <v>562.34</v>
      </c>
      <c r="I10" s="610">
        <v>13329258.089999998</v>
      </c>
      <c r="J10" s="610">
        <v>-4480111.12</v>
      </c>
      <c r="K10" s="610">
        <v>18516.59</v>
      </c>
      <c r="L10" s="619"/>
      <c r="M10" s="610">
        <v>2333782.5699999998</v>
      </c>
      <c r="N10" s="610">
        <v>1762256.24</v>
      </c>
      <c r="O10" s="610">
        <v>119.35</v>
      </c>
      <c r="P10" s="610">
        <v>0</v>
      </c>
      <c r="Q10" s="610">
        <v>16494929.45999999</v>
      </c>
      <c r="R10" s="610">
        <v>-3531107.74</v>
      </c>
      <c r="S10" s="616">
        <f t="shared" si="3"/>
        <v>40.388187409999972</v>
      </c>
      <c r="T10" s="620">
        <f>+'Q24 CMCTV'!C17</f>
        <v>289.34171262000001</v>
      </c>
      <c r="U10" s="621">
        <v>0.92766325000000005</v>
      </c>
      <c r="V10" s="621">
        <v>2.7919704700000003</v>
      </c>
      <c r="W10" s="620">
        <f t="shared" si="1"/>
        <v>293.06134634000006</v>
      </c>
      <c r="X10" s="622">
        <f t="shared" si="2"/>
        <v>0.13781478831787983</v>
      </c>
      <c r="Y10" s="610"/>
    </row>
    <row r="11" spans="2:25" s="607" customFormat="1" ht="18" customHeight="1">
      <c r="B11" s="609" t="s">
        <v>437</v>
      </c>
      <c r="C11" s="610">
        <v>356692454.65999758</v>
      </c>
      <c r="D11" s="610">
        <v>60922177.719999529</v>
      </c>
      <c r="E11" s="610">
        <v>72961062.089999214</v>
      </c>
      <c r="F11" s="610">
        <v>324559938.27000076</v>
      </c>
      <c r="G11" s="610">
        <v>347224311.45999825</v>
      </c>
      <c r="H11" s="610">
        <v>99305.23</v>
      </c>
      <c r="I11" s="610">
        <v>156309128.20000219</v>
      </c>
      <c r="J11" s="610">
        <v>-88606333.890000254</v>
      </c>
      <c r="K11" s="610">
        <v>761280.43</v>
      </c>
      <c r="L11" s="619"/>
      <c r="M11" s="610">
        <v>20319949.490000024</v>
      </c>
      <c r="N11" s="610">
        <v>39309486.08000017</v>
      </c>
      <c r="O11" s="610">
        <v>10906.22</v>
      </c>
      <c r="P11" s="610">
        <v>8564.9599999999991</v>
      </c>
      <c r="Q11" s="610">
        <v>199193785.5799998</v>
      </c>
      <c r="R11" s="610">
        <v>-71092453.909999996</v>
      </c>
      <c r="S11" s="616">
        <f t="shared" si="3"/>
        <v>387.39438319999846</v>
      </c>
      <c r="T11" s="620">
        <f>+'Q24 CMCTV'!C18</f>
        <v>737.755585</v>
      </c>
      <c r="U11" s="621">
        <v>13.84077518</v>
      </c>
      <c r="V11" s="621">
        <v>15.59230623</v>
      </c>
      <c r="W11" s="620">
        <f t="shared" si="1"/>
        <v>767.18866641</v>
      </c>
      <c r="X11" s="622">
        <f t="shared" si="2"/>
        <v>0.50495321445868135</v>
      </c>
      <c r="Y11" s="610"/>
    </row>
    <row r="12" spans="2:25" s="607" customFormat="1" ht="18" customHeight="1">
      <c r="B12" s="609" t="s">
        <v>250</v>
      </c>
      <c r="C12" s="610">
        <v>759691755.92998314</v>
      </c>
      <c r="D12" s="610">
        <v>177299778.46000025</v>
      </c>
      <c r="E12" s="610">
        <v>182751859.77000046</v>
      </c>
      <c r="F12" s="610">
        <v>703900494.8899858</v>
      </c>
      <c r="G12" s="610">
        <v>754768521.44998431</v>
      </c>
      <c r="H12" s="610">
        <v>294104.45</v>
      </c>
      <c r="I12" s="610">
        <v>236835419.46000391</v>
      </c>
      <c r="J12" s="610">
        <v>-100310870.42000026</v>
      </c>
      <c r="K12" s="610">
        <v>432372.31</v>
      </c>
      <c r="L12" s="619"/>
      <c r="M12" s="610">
        <v>45635667.340000406</v>
      </c>
      <c r="N12" s="610">
        <v>53926210.000000194</v>
      </c>
      <c r="O12" s="610">
        <v>39791.699999999997</v>
      </c>
      <c r="P12" s="610">
        <v>17525.310000000001</v>
      </c>
      <c r="Q12" s="610">
        <v>311958423.02999681</v>
      </c>
      <c r="R12" s="610">
        <v>-75481035.43000029</v>
      </c>
      <c r="S12" s="616">
        <f t="shared" si="3"/>
        <v>809.42120820998457</v>
      </c>
      <c r="T12" s="620">
        <f>+'Q24 CMCTV'!C19</f>
        <v>2355.9580112399999</v>
      </c>
      <c r="U12" s="621">
        <v>1006.23191745</v>
      </c>
      <c r="V12" s="621">
        <v>111.85102229</v>
      </c>
      <c r="W12" s="620">
        <f t="shared" si="1"/>
        <v>3474.0409509799997</v>
      </c>
      <c r="X12" s="622">
        <f t="shared" si="2"/>
        <v>0.23299126856338673</v>
      </c>
      <c r="Y12" s="610"/>
    </row>
    <row r="13" spans="2:25" s="607" customFormat="1" ht="18" customHeight="1">
      <c r="B13" s="609" t="s">
        <v>421</v>
      </c>
      <c r="C13" s="610">
        <v>336472281.11999559</v>
      </c>
      <c r="D13" s="610">
        <v>45778151.429999925</v>
      </c>
      <c r="E13" s="610">
        <v>201700313.19000077</v>
      </c>
      <c r="F13" s="610">
        <v>169422544.26000029</v>
      </c>
      <c r="G13" s="610">
        <v>180634595.3400006</v>
      </c>
      <c r="H13" s="610">
        <v>55325.84</v>
      </c>
      <c r="I13" s="610">
        <v>79981484.819999829</v>
      </c>
      <c r="J13" s="610">
        <v>-39273372.630000047</v>
      </c>
      <c r="K13" s="610">
        <v>301114.07</v>
      </c>
      <c r="L13" s="619"/>
      <c r="M13" s="610">
        <v>21439700.76000011</v>
      </c>
      <c r="N13" s="610">
        <v>11441987.440000007</v>
      </c>
      <c r="O13" s="610">
        <v>3127.44</v>
      </c>
      <c r="P13" s="610">
        <v>1135.9100000000001</v>
      </c>
      <c r="Q13" s="610">
        <v>96007858.960000232</v>
      </c>
      <c r="R13" s="610">
        <v>-22111048.439999923</v>
      </c>
      <c r="S13" s="616">
        <f t="shared" si="3"/>
        <v>192.4330226900006</v>
      </c>
      <c r="T13" s="620">
        <f>+'Q24 CMCTV'!C20</f>
        <v>834.52198200999999</v>
      </c>
      <c r="U13" s="621">
        <v>144.70560247999998</v>
      </c>
      <c r="V13" s="621">
        <v>31.270819410000001</v>
      </c>
      <c r="W13" s="620">
        <f t="shared" si="1"/>
        <v>1010.4984039000001</v>
      </c>
      <c r="X13" s="622">
        <f t="shared" si="2"/>
        <v>0.19043377203497688</v>
      </c>
      <c r="Y13" s="610"/>
    </row>
    <row r="14" spans="2:25" s="607" customFormat="1" ht="18" customHeight="1">
      <c r="B14" s="609" t="s">
        <v>423</v>
      </c>
      <c r="C14" s="610">
        <v>77898702.7899995</v>
      </c>
      <c r="D14" s="610">
        <v>42930792.460000046</v>
      </c>
      <c r="E14" s="610">
        <v>43285843.470000044</v>
      </c>
      <c r="F14" s="610">
        <v>68616007.539999142</v>
      </c>
      <c r="G14" s="610">
        <v>77580607.979999527</v>
      </c>
      <c r="H14" s="610">
        <v>20856.150000000001</v>
      </c>
      <c r="I14" s="610">
        <v>33143255.399999712</v>
      </c>
      <c r="J14" s="610">
        <v>-13701363.209999897</v>
      </c>
      <c r="K14" s="610">
        <v>38933.47</v>
      </c>
      <c r="L14" s="619"/>
      <c r="M14" s="610">
        <v>3800968.9999999669</v>
      </c>
      <c r="N14" s="610">
        <v>3579053.7400000216</v>
      </c>
      <c r="O14" s="610">
        <v>3969.02</v>
      </c>
      <c r="P14" s="610">
        <v>9481.19</v>
      </c>
      <c r="Q14" s="610">
        <v>38852163.73999989</v>
      </c>
      <c r="R14" s="610">
        <v>-11984983.679999987</v>
      </c>
      <c r="S14" s="616">
        <f t="shared" si="3"/>
        <v>81.219451339999551</v>
      </c>
      <c r="T14" s="620">
        <f>+'Q24 CMCTV'!C21</f>
        <v>181.21015680000002</v>
      </c>
      <c r="U14" s="621">
        <v>1.3152662899999998</v>
      </c>
      <c r="V14" s="621">
        <v>4.8020058600000004</v>
      </c>
      <c r="W14" s="620">
        <f t="shared" si="1"/>
        <v>187.32742895000004</v>
      </c>
      <c r="X14" s="622">
        <f t="shared" si="2"/>
        <v>0.43356945533949548</v>
      </c>
      <c r="Y14" s="610"/>
    </row>
    <row r="15" spans="2:25" s="607" customFormat="1" ht="18" customHeight="1">
      <c r="B15" s="609" t="s">
        <v>425</v>
      </c>
      <c r="C15" s="610">
        <v>152780522.34000063</v>
      </c>
      <c r="D15" s="610">
        <v>22023015.18</v>
      </c>
      <c r="E15" s="610">
        <v>48236129.029999994</v>
      </c>
      <c r="F15" s="610">
        <v>139513835.74000069</v>
      </c>
      <c r="G15" s="610">
        <v>142321694.7500008</v>
      </c>
      <c r="H15" s="610">
        <v>227579.47</v>
      </c>
      <c r="I15" s="610">
        <v>50611540.849999748</v>
      </c>
      <c r="J15" s="610">
        <v>-12712180.069999984</v>
      </c>
      <c r="K15" s="610">
        <v>15258.14</v>
      </c>
      <c r="L15" s="619"/>
      <c r="M15" s="610">
        <v>11053254.810000077</v>
      </c>
      <c r="N15" s="610">
        <v>7561199.4099999964</v>
      </c>
      <c r="O15" s="610">
        <v>5504.95</v>
      </c>
      <c r="P15" s="610">
        <v>3102.23</v>
      </c>
      <c r="Q15" s="610">
        <v>65956111.30000025</v>
      </c>
      <c r="R15" s="610">
        <v>-9418430.9800000042</v>
      </c>
      <c r="S15" s="616">
        <f t="shared" si="3"/>
        <v>150.12573177000078</v>
      </c>
      <c r="T15" s="620">
        <f>+'Q24 CMCTV'!C22</f>
        <v>443.38569768999997</v>
      </c>
      <c r="U15" s="621">
        <v>2.4404628800000006</v>
      </c>
      <c r="V15" s="621">
        <v>16.540782159999999</v>
      </c>
      <c r="W15" s="620">
        <f t="shared" si="1"/>
        <v>462.36694272999995</v>
      </c>
      <c r="X15" s="622">
        <f t="shared" si="2"/>
        <v>0.32468958720015367</v>
      </c>
      <c r="Y15" s="610"/>
    </row>
    <row r="16" spans="2:25" s="607" customFormat="1" ht="18" customHeight="1">
      <c r="B16" s="609" t="s">
        <v>426</v>
      </c>
      <c r="C16" s="610">
        <v>1291945167.9700034</v>
      </c>
      <c r="D16" s="610">
        <v>35710810.710000031</v>
      </c>
      <c r="E16" s="610">
        <v>157257228.82000032</v>
      </c>
      <c r="F16" s="610">
        <v>1169947081.250001</v>
      </c>
      <c r="G16" s="610">
        <v>1180788257.4700003</v>
      </c>
      <c r="H16" s="610">
        <v>418744.04</v>
      </c>
      <c r="I16" s="610">
        <v>417776273.99999893</v>
      </c>
      <c r="J16" s="610">
        <v>-195061466.77999982</v>
      </c>
      <c r="K16" s="610">
        <v>236549.38</v>
      </c>
      <c r="L16" s="619"/>
      <c r="M16" s="610">
        <v>90939482.749999791</v>
      </c>
      <c r="N16" s="610">
        <v>22219744.269999996</v>
      </c>
      <c r="O16" s="610">
        <v>63534.62</v>
      </c>
      <c r="P16" s="610">
        <v>1154.4000000000001</v>
      </c>
      <c r="Q16" s="610">
        <v>502781269.14000005</v>
      </c>
      <c r="R16" s="610">
        <v>-167537491.4899998</v>
      </c>
      <c r="S16" s="616">
        <f t="shared" si="3"/>
        <v>1203.6632951600004</v>
      </c>
      <c r="T16" s="620">
        <f>+'Q24 CMCTV'!C23</f>
        <v>3191.6984360500001</v>
      </c>
      <c r="U16" s="621">
        <v>717.42098428999998</v>
      </c>
      <c r="V16" s="621">
        <v>224.50980068999999</v>
      </c>
      <c r="W16" s="620">
        <f t="shared" si="1"/>
        <v>4133.6292210299998</v>
      </c>
      <c r="X16" s="622">
        <f t="shared" si="2"/>
        <v>0.2911880168246142</v>
      </c>
      <c r="Y16" s="610"/>
    </row>
    <row r="17" spans="2:25" s="607" customFormat="1" ht="18" customHeight="1">
      <c r="B17" s="609" t="s">
        <v>427</v>
      </c>
      <c r="C17" s="610">
        <v>191097188.36000434</v>
      </c>
      <c r="D17" s="610">
        <v>1297316410.1899972</v>
      </c>
      <c r="E17" s="610">
        <v>1299287658.2199969</v>
      </c>
      <c r="F17" s="610">
        <v>179965950.79000288</v>
      </c>
      <c r="G17" s="610">
        <v>189178131.05000421</v>
      </c>
      <c r="H17" s="610">
        <v>5850.09</v>
      </c>
      <c r="I17" s="610">
        <v>94796801.000000283</v>
      </c>
      <c r="J17" s="610">
        <v>-90089680.510000691</v>
      </c>
      <c r="K17" s="610">
        <v>30239.85</v>
      </c>
      <c r="L17" s="619"/>
      <c r="M17" s="610">
        <v>10822520.730000123</v>
      </c>
      <c r="N17" s="610">
        <v>5897736.9099999974</v>
      </c>
      <c r="O17" s="610">
        <v>2998.89</v>
      </c>
      <c r="P17" s="610">
        <v>1997.77</v>
      </c>
      <c r="Q17" s="610">
        <v>106217307.29000029</v>
      </c>
      <c r="R17" s="610">
        <v>-84761902.500000373</v>
      </c>
      <c r="S17" s="616">
        <f t="shared" si="3"/>
        <v>195.1119579000042</v>
      </c>
      <c r="T17" s="620">
        <f>+'Q24 CMCTV'!C24</f>
        <v>460.16278589999996</v>
      </c>
      <c r="U17" s="621">
        <v>9.0650176699999996</v>
      </c>
      <c r="V17" s="621">
        <v>2.9207147400000002</v>
      </c>
      <c r="W17" s="620">
        <f t="shared" si="1"/>
        <v>472.14851830999993</v>
      </c>
      <c r="X17" s="622">
        <f t="shared" si="2"/>
        <v>0.41324276225282774</v>
      </c>
      <c r="Y17" s="610"/>
    </row>
    <row r="18" spans="2:25" s="607" customFormat="1" ht="18" customHeight="1">
      <c r="B18" s="609" t="s">
        <v>251</v>
      </c>
      <c r="C18" s="610">
        <v>160694025.65000185</v>
      </c>
      <c r="D18" s="610">
        <v>155456570.89000037</v>
      </c>
      <c r="E18" s="610">
        <v>167821418.5000003</v>
      </c>
      <c r="F18" s="610">
        <v>140311500.33000201</v>
      </c>
      <c r="G18" s="610">
        <v>151341813.33000207</v>
      </c>
      <c r="H18" s="610">
        <v>2291099.59</v>
      </c>
      <c r="I18" s="610">
        <v>60628019.939999595</v>
      </c>
      <c r="J18" s="610">
        <v>-38057609.680000104</v>
      </c>
      <c r="K18" s="610">
        <v>183898.89</v>
      </c>
      <c r="L18" s="619"/>
      <c r="M18" s="610">
        <v>11415192.659999948</v>
      </c>
      <c r="N18" s="610">
        <v>17637036.459999934</v>
      </c>
      <c r="O18" s="610">
        <v>8216.7999999999993</v>
      </c>
      <c r="P18" s="610">
        <v>4760.3900000000003</v>
      </c>
      <c r="Q18" s="610">
        <v>82722361.489999801</v>
      </c>
      <c r="R18" s="610">
        <v>-30915699.689999998</v>
      </c>
      <c r="S18" s="616">
        <f t="shared" si="3"/>
        <v>171.453848270002</v>
      </c>
      <c r="T18" s="620">
        <f>+'Q24 CMCTV'!C25</f>
        <v>1107.9010886199999</v>
      </c>
      <c r="U18" s="621">
        <v>5167.2784021099997</v>
      </c>
      <c r="V18" s="621">
        <v>25.49258704</v>
      </c>
      <c r="W18" s="620">
        <f t="shared" si="1"/>
        <v>6300.6720777699993</v>
      </c>
      <c r="X18" s="622">
        <f t="shared" si="2"/>
        <v>2.7211993602226123E-2</v>
      </c>
      <c r="Y18" s="610"/>
    </row>
    <row r="19" spans="2:25" s="607" customFormat="1" ht="18" customHeight="1">
      <c r="B19" s="609" t="s">
        <v>254</v>
      </c>
      <c r="C19" s="610">
        <v>71600062.869999632</v>
      </c>
      <c r="D19" s="610">
        <v>18594926.13000004</v>
      </c>
      <c r="E19" s="610">
        <v>19831183.500000007</v>
      </c>
      <c r="F19" s="610">
        <v>64513947.509999782</v>
      </c>
      <c r="G19" s="610">
        <v>70631227.019999668</v>
      </c>
      <c r="H19" s="610">
        <v>815790.13</v>
      </c>
      <c r="I19" s="610">
        <v>30839959.499999925</v>
      </c>
      <c r="J19" s="610">
        <v>-15986324.279999964</v>
      </c>
      <c r="K19" s="610">
        <v>40063.5</v>
      </c>
      <c r="L19" s="619"/>
      <c r="M19" s="610">
        <v>4757815.5399999758</v>
      </c>
      <c r="N19" s="610">
        <v>8061672.9900000338</v>
      </c>
      <c r="O19" s="610">
        <v>2534.85</v>
      </c>
      <c r="P19" s="610">
        <v>1668.81</v>
      </c>
      <c r="Q19" s="610">
        <v>41053149.569999874</v>
      </c>
      <c r="R19" s="610">
        <v>-13335758.659999991</v>
      </c>
      <c r="S19" s="616">
        <f t="shared" si="3"/>
        <v>79.548753639999703</v>
      </c>
      <c r="T19" s="620">
        <f>+'Q24 CMCTV'!C26</f>
        <v>351.50728814999997</v>
      </c>
      <c r="U19" s="621">
        <v>329.40926718000009</v>
      </c>
      <c r="V19" s="621">
        <v>19.498573820000001</v>
      </c>
      <c r="W19" s="620">
        <f t="shared" si="1"/>
        <v>700.4151291500001</v>
      </c>
      <c r="X19" s="622">
        <f t="shared" si="2"/>
        <v>0.11357372268148656</v>
      </c>
      <c r="Y19" s="610"/>
    </row>
    <row r="20" spans="2:25" s="607" customFormat="1" ht="18" customHeight="1">
      <c r="B20" s="609" t="s">
        <v>236</v>
      </c>
      <c r="C20" s="610">
        <v>760885.55</v>
      </c>
      <c r="D20" s="610">
        <v>183408.69</v>
      </c>
      <c r="E20" s="610">
        <v>183408.69</v>
      </c>
      <c r="F20" s="610">
        <v>693997.66</v>
      </c>
      <c r="G20" s="610">
        <v>760885.55</v>
      </c>
      <c r="H20" s="610">
        <v>0</v>
      </c>
      <c r="I20" s="610">
        <v>563718.02</v>
      </c>
      <c r="J20" s="610">
        <v>-547689.86</v>
      </c>
      <c r="K20" s="610">
        <v>0</v>
      </c>
      <c r="L20" s="619"/>
      <c r="M20" s="610">
        <v>7069.85</v>
      </c>
      <c r="N20" s="610">
        <v>315342.26</v>
      </c>
      <c r="O20" s="610">
        <v>0</v>
      </c>
      <c r="P20" s="610">
        <v>0</v>
      </c>
      <c r="Q20" s="610">
        <v>739394.41</v>
      </c>
      <c r="R20" s="610">
        <v>-400954.14</v>
      </c>
      <c r="S20" s="616">
        <f t="shared" si="3"/>
        <v>1.07622781</v>
      </c>
      <c r="T20" s="620">
        <f>+'Q24 CMCTV'!C27</f>
        <v>164.08190199000001</v>
      </c>
      <c r="U20" s="621">
        <v>0.52591967999999989</v>
      </c>
      <c r="V20" s="621">
        <v>0.10384561</v>
      </c>
      <c r="W20" s="620">
        <f t="shared" si="1"/>
        <v>164.71166728</v>
      </c>
      <c r="X20" s="622">
        <f t="shared" si="2"/>
        <v>6.5340107824327772E-3</v>
      </c>
      <c r="Y20" s="610"/>
    </row>
    <row r="21" spans="2:25" s="607" customFormat="1" ht="18" customHeight="1">
      <c r="B21" s="609" t="s">
        <v>246</v>
      </c>
      <c r="C21" s="610">
        <v>11474984.230000034</v>
      </c>
      <c r="D21" s="610">
        <v>73159888.89000009</v>
      </c>
      <c r="E21" s="610">
        <v>73389918.200000107</v>
      </c>
      <c r="F21" s="610">
        <v>10036418.310000015</v>
      </c>
      <c r="G21" s="610">
        <v>11245579.920000033</v>
      </c>
      <c r="H21" s="610">
        <v>18067.7</v>
      </c>
      <c r="I21" s="610">
        <v>4276043.6500000004</v>
      </c>
      <c r="J21" s="610">
        <v>-2373460.37</v>
      </c>
      <c r="K21" s="610">
        <v>3318.5</v>
      </c>
      <c r="L21" s="619"/>
      <c r="M21" s="610">
        <v>728079.30999999796</v>
      </c>
      <c r="N21" s="610">
        <v>1341928.5</v>
      </c>
      <c r="O21" s="610">
        <v>1117.3499999999999</v>
      </c>
      <c r="P21" s="610">
        <v>5.85</v>
      </c>
      <c r="Q21" s="610">
        <v>5854803.5199999949</v>
      </c>
      <c r="R21" s="610">
        <v>-1877770.73</v>
      </c>
      <c r="S21" s="616">
        <f t="shared" si="3"/>
        <v>12.608894620000033</v>
      </c>
      <c r="T21" s="620">
        <f>+'Q24 CMCTV'!C28</f>
        <v>60.764721840000007</v>
      </c>
      <c r="U21" s="621">
        <v>8.4870258399999994</v>
      </c>
      <c r="V21" s="621">
        <v>22.767239050000001</v>
      </c>
      <c r="W21" s="620">
        <f t="shared" si="1"/>
        <v>92.018986730000009</v>
      </c>
      <c r="X21" s="622">
        <f t="shared" si="2"/>
        <v>0.13702492353014886</v>
      </c>
      <c r="Y21" s="610"/>
    </row>
    <row r="22" spans="2:25" s="607" customFormat="1" ht="18" customHeight="1">
      <c r="B22" s="609" t="s">
        <v>430</v>
      </c>
      <c r="C22" s="610">
        <v>100691768.69000028</v>
      </c>
      <c r="D22" s="610">
        <v>11937381.070000002</v>
      </c>
      <c r="E22" s="610">
        <v>12087186.840000007</v>
      </c>
      <c r="F22" s="610">
        <v>96424589.240000263</v>
      </c>
      <c r="G22" s="610">
        <v>100548863.9800003</v>
      </c>
      <c r="H22" s="610">
        <v>157106.18</v>
      </c>
      <c r="I22" s="610">
        <v>41027110.469999954</v>
      </c>
      <c r="J22" s="610">
        <v>-12483442.019999977</v>
      </c>
      <c r="K22" s="610">
        <v>25548.400000000001</v>
      </c>
      <c r="L22" s="619"/>
      <c r="M22" s="610">
        <v>6213019.3600000059</v>
      </c>
      <c r="N22" s="610">
        <v>7456385.6800000453</v>
      </c>
      <c r="O22" s="610">
        <v>1849.4</v>
      </c>
      <c r="P22" s="610">
        <v>5050.09</v>
      </c>
      <c r="Q22" s="610">
        <v>52120106.820000142</v>
      </c>
      <c r="R22" s="610">
        <v>-9878923.6999999937</v>
      </c>
      <c r="S22" s="616">
        <f t="shared" si="3"/>
        <v>108.18790424000036</v>
      </c>
      <c r="T22" s="620">
        <f>+'Q24 CMCTV'!C29</f>
        <v>475.92905457999996</v>
      </c>
      <c r="U22" s="621">
        <v>11.26309672</v>
      </c>
      <c r="V22" s="621">
        <v>7.5282932899999997</v>
      </c>
      <c r="W22" s="620">
        <f t="shared" si="1"/>
        <v>494.72044459</v>
      </c>
      <c r="X22" s="622">
        <f t="shared" si="2"/>
        <v>0.21868492685735108</v>
      </c>
      <c r="Y22" s="610"/>
    </row>
    <row r="23" spans="2:25" s="607" customFormat="1" ht="18" customHeight="1">
      <c r="B23" s="609" t="s">
        <v>431</v>
      </c>
      <c r="C23" s="610">
        <v>13079166.270000011</v>
      </c>
      <c r="D23" s="610">
        <v>4571639.6399999997</v>
      </c>
      <c r="E23" s="610">
        <v>4737562.49</v>
      </c>
      <c r="F23" s="610">
        <v>11892103.770000024</v>
      </c>
      <c r="G23" s="610">
        <v>12949669.170000011</v>
      </c>
      <c r="H23" s="610">
        <v>406.46</v>
      </c>
      <c r="I23" s="610">
        <v>6759423.7800000086</v>
      </c>
      <c r="J23" s="610">
        <v>-2443136.58</v>
      </c>
      <c r="K23" s="610">
        <v>459.28</v>
      </c>
      <c r="L23" s="619"/>
      <c r="M23" s="610">
        <v>787808.21</v>
      </c>
      <c r="N23" s="610">
        <v>1123222.7</v>
      </c>
      <c r="O23" s="610">
        <v>764.97</v>
      </c>
      <c r="P23" s="610">
        <v>547.16</v>
      </c>
      <c r="Q23" s="610">
        <v>8222670.5800000066</v>
      </c>
      <c r="R23" s="610">
        <v>-2039990.9</v>
      </c>
      <c r="S23" s="616">
        <f t="shared" si="3"/>
        <v>14.07375761000001</v>
      </c>
      <c r="T23" s="620">
        <f>+'Q24 CMCTV'!C30</f>
        <v>36.119621760000001</v>
      </c>
      <c r="U23" s="621">
        <v>18.500866690000002</v>
      </c>
      <c r="V23" s="621">
        <v>1.19392444</v>
      </c>
      <c r="W23" s="620">
        <f t="shared" si="1"/>
        <v>55.81441289</v>
      </c>
      <c r="X23" s="622">
        <f t="shared" si="2"/>
        <v>0.25215274839021978</v>
      </c>
      <c r="Y23" s="610"/>
    </row>
    <row r="24" spans="2:25" s="607" customFormat="1" ht="18" customHeight="1">
      <c r="B24" s="609" t="s">
        <v>432</v>
      </c>
      <c r="C24" s="610">
        <v>14827272.000000089</v>
      </c>
      <c r="D24" s="610">
        <v>9008079.3999999985</v>
      </c>
      <c r="E24" s="610">
        <v>9067532.0299999993</v>
      </c>
      <c r="F24" s="610">
        <v>13329013.290000053</v>
      </c>
      <c r="G24" s="610">
        <v>14777862.400000092</v>
      </c>
      <c r="H24" s="610">
        <v>1.2</v>
      </c>
      <c r="I24" s="610">
        <v>6544991.4900000226</v>
      </c>
      <c r="J24" s="610">
        <v>-2874314.370000008</v>
      </c>
      <c r="K24" s="610">
        <v>9818.52</v>
      </c>
      <c r="L24" s="619"/>
      <c r="M24" s="610">
        <v>745845.46999999916</v>
      </c>
      <c r="N24" s="610">
        <v>1257402.01</v>
      </c>
      <c r="O24" s="610">
        <v>524.41999999999996</v>
      </c>
      <c r="P24" s="610">
        <v>1894.37</v>
      </c>
      <c r="Q24" s="610">
        <v>8169908.0400000149</v>
      </c>
      <c r="R24" s="610">
        <v>-2484357.48</v>
      </c>
      <c r="S24" s="616">
        <f t="shared" si="3"/>
        <v>16.045084130000092</v>
      </c>
      <c r="T24" s="620">
        <f>+'Q24 CMCTV'!C31</f>
        <v>80.944851</v>
      </c>
      <c r="U24" s="621">
        <v>15.213409229999998</v>
      </c>
      <c r="V24" s="621">
        <v>0.71795907999999997</v>
      </c>
      <c r="W24" s="620">
        <f t="shared" si="1"/>
        <v>96.876219309999996</v>
      </c>
      <c r="X24" s="622">
        <f t="shared" si="2"/>
        <v>0.16562459026870641</v>
      </c>
      <c r="Y24" s="610"/>
    </row>
    <row r="25" spans="2:25" s="607" customFormat="1" ht="18" customHeight="1">
      <c r="B25" s="609" t="s">
        <v>158</v>
      </c>
      <c r="C25" s="610">
        <f t="shared" ref="C25:M25" si="4">SUM(C5:C24)</f>
        <v>4504367125.3699789</v>
      </c>
      <c r="D25" s="610">
        <f t="shared" si="4"/>
        <v>2075499690.4299979</v>
      </c>
      <c r="E25" s="610">
        <f t="shared" si="4"/>
        <v>2478894801.4399981</v>
      </c>
      <c r="F25" s="610">
        <f t="shared" si="4"/>
        <v>3973061599.2399869</v>
      </c>
      <c r="G25" s="610">
        <f t="shared" si="4"/>
        <v>4147970530.8399796</v>
      </c>
      <c r="H25" s="610">
        <f t="shared" si="4"/>
        <v>5813909.0899999999</v>
      </c>
      <c r="I25" s="610">
        <f t="shared" si="4"/>
        <v>1582191398.4700074</v>
      </c>
      <c r="J25" s="610">
        <f t="shared" si="4"/>
        <v>-723065877.94000125</v>
      </c>
      <c r="K25" s="610">
        <f t="shared" si="4"/>
        <v>6202811.0699999984</v>
      </c>
      <c r="L25" s="610">
        <f t="shared" si="4"/>
        <v>0</v>
      </c>
      <c r="M25" s="610">
        <f t="shared" si="4"/>
        <v>296831255.81000096</v>
      </c>
      <c r="N25" s="610">
        <f>SUM(N5:N24)</f>
        <v>220064483.09000027</v>
      </c>
      <c r="O25" s="610">
        <f>SUM(O3:O24)</f>
        <v>1159654.1199999999</v>
      </c>
      <c r="P25" s="610">
        <f>SUM(P3:P24)</f>
        <v>73072.73000000001</v>
      </c>
      <c r="Q25" s="610">
        <f>SUM(Q3:Q24)</f>
        <v>1962675295.5399976</v>
      </c>
      <c r="R25" s="610">
        <f>SUM(R3:R24)</f>
        <v>-581104579.70000041</v>
      </c>
      <c r="S25" s="616">
        <f t="shared" si="3"/>
        <v>4380.0517340899805</v>
      </c>
      <c r="T25" s="616">
        <f>SUM(T5:T24)</f>
        <v>13933.498918070001</v>
      </c>
      <c r="U25" s="616">
        <f>SUM(U5:U24)</f>
        <v>7872.7613324200001</v>
      </c>
      <c r="V25" s="616">
        <f>SUM(V5:V24)</f>
        <v>570.85930067000015</v>
      </c>
      <c r="W25" s="620">
        <f t="shared" si="1"/>
        <v>22377.119551160002</v>
      </c>
      <c r="X25" s="622">
        <f t="shared" si="2"/>
        <v>0.19573796011037195</v>
      </c>
      <c r="Y25" s="610"/>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pageSetUpPr fitToPage="1"/>
  </sheetPr>
  <dimension ref="A1:Q44"/>
  <sheetViews>
    <sheetView workbookViewId="0"/>
  </sheetViews>
  <sheetFormatPr defaultColWidth="11.42578125" defaultRowHeight="12.75"/>
  <cols>
    <col min="1" max="1" width="33.7109375" style="195" customWidth="1"/>
    <col min="2" max="2" width="10.42578125" style="196" customWidth="1"/>
    <col min="3" max="3" width="5.7109375" style="196" customWidth="1"/>
    <col min="4" max="4" width="10.42578125" style="196" customWidth="1"/>
    <col min="5" max="5" width="5.7109375" style="196" customWidth="1"/>
    <col min="6" max="6" width="10.42578125" style="196" customWidth="1"/>
    <col min="7" max="7" width="5.7109375" style="196" customWidth="1"/>
    <col min="8" max="9" width="6.7109375" style="195" customWidth="1"/>
    <col min="10" max="16384" width="11.42578125" style="195"/>
  </cols>
  <sheetData>
    <row r="1" spans="1:17" ht="23.25">
      <c r="A1" s="213"/>
    </row>
    <row r="3" spans="1:17" ht="23.25">
      <c r="A3" s="271" t="s">
        <v>153</v>
      </c>
      <c r="B3" s="209"/>
      <c r="C3" s="209"/>
      <c r="D3" s="209"/>
      <c r="E3" s="209"/>
      <c r="F3" s="209"/>
      <c r="G3" s="209"/>
      <c r="H3" s="209"/>
      <c r="I3" s="209"/>
    </row>
    <row r="4" spans="1:17" ht="20.25">
      <c r="A4" s="148"/>
      <c r="B4" s="149"/>
      <c r="C4" s="149"/>
      <c r="D4" s="149"/>
      <c r="E4" s="149"/>
      <c r="F4" s="149"/>
      <c r="G4" s="149"/>
      <c r="H4" s="15"/>
      <c r="I4" s="15"/>
    </row>
    <row r="5" spans="1:17" ht="15.75">
      <c r="A5" s="366" t="s">
        <v>129</v>
      </c>
      <c r="B5" s="366"/>
      <c r="C5" s="366"/>
      <c r="D5" s="366"/>
      <c r="E5" s="366"/>
      <c r="F5" s="366"/>
      <c r="G5" s="366"/>
      <c r="H5" s="366"/>
      <c r="I5" s="366"/>
    </row>
    <row r="6" spans="1:17" ht="13.5" thickBot="1">
      <c r="B6" s="149"/>
      <c r="C6" s="149"/>
      <c r="D6" s="149"/>
      <c r="E6" s="149"/>
      <c r="F6" s="149"/>
      <c r="G6" s="149"/>
      <c r="H6" s="15"/>
      <c r="I6" s="15"/>
    </row>
    <row r="7" spans="1:17" ht="22.5" customHeight="1" thickTop="1" thickBot="1">
      <c r="A7" s="509" t="s">
        <v>296</v>
      </c>
      <c r="B7" s="1542">
        <v>2002</v>
      </c>
      <c r="C7" s="1538" t="s">
        <v>73</v>
      </c>
      <c r="D7" s="1538">
        <v>2003</v>
      </c>
      <c r="E7" s="1538" t="s">
        <v>73</v>
      </c>
      <c r="F7" s="1538">
        <v>2004</v>
      </c>
      <c r="G7" s="1540" t="s">
        <v>73</v>
      </c>
      <c r="H7" s="287" t="s">
        <v>50</v>
      </c>
      <c r="I7" s="4"/>
    </row>
    <row r="8" spans="1:17" ht="18.75" customHeight="1" thickTop="1" thickBot="1">
      <c r="A8" s="506"/>
      <c r="B8" s="1543"/>
      <c r="C8" s="1539"/>
      <c r="D8" s="1539"/>
      <c r="E8" s="1539"/>
      <c r="F8" s="1539"/>
      <c r="G8" s="1541"/>
      <c r="H8" s="510" t="s">
        <v>321</v>
      </c>
      <c r="I8" s="338" t="s">
        <v>320</v>
      </c>
    </row>
    <row r="9" spans="1:17" s="33" customFormat="1" ht="24" hidden="1" customHeight="1" thickTop="1">
      <c r="A9" s="172" t="s">
        <v>130</v>
      </c>
      <c r="B9" s="173">
        <v>25599</v>
      </c>
      <c r="C9" s="267">
        <f>+B9/B$11</f>
        <v>8.2173707880317026E-2</v>
      </c>
      <c r="D9" s="173">
        <v>37073</v>
      </c>
      <c r="E9" s="292">
        <f>+D9/D$11</f>
        <v>0.11235978893707815</v>
      </c>
      <c r="F9" s="173">
        <v>35885</v>
      </c>
      <c r="G9" s="268">
        <f>+F9/F$11</f>
        <v>0.10824123452619387</v>
      </c>
      <c r="H9" s="339">
        <f>IF(B9&gt;0,(D9-B9)/B9,"-")</f>
        <v>0.44822063361850073</v>
      </c>
      <c r="I9" s="285">
        <f>IF(D9&gt;0,(F9-D9)/D9,"-")</f>
        <v>-3.2044884417230871E-2</v>
      </c>
    </row>
    <row r="10" spans="1:17" s="33" customFormat="1" ht="24" hidden="1" customHeight="1">
      <c r="A10" s="175" t="s">
        <v>131</v>
      </c>
      <c r="B10" s="176">
        <f>+B11-B9</f>
        <v>285924</v>
      </c>
      <c r="C10" s="174">
        <f>+B10/B$11</f>
        <v>0.91782629211968303</v>
      </c>
      <c r="D10" s="176">
        <f>+D11-D9</f>
        <v>292876</v>
      </c>
      <c r="E10" s="293">
        <f>+D10/D$11</f>
        <v>0.88764021106292179</v>
      </c>
      <c r="F10" s="176">
        <f>+F11-F9</f>
        <v>295643</v>
      </c>
      <c r="G10" s="269">
        <f>+F11/F$11</f>
        <v>1</v>
      </c>
      <c r="H10" s="339">
        <f>IF(B10&gt;0,(D10-B10)/B10,"-")</f>
        <v>2.4314153411396037E-2</v>
      </c>
      <c r="I10" s="285">
        <f>IF(D10&gt;0,(F10-D10)/D10,"-")</f>
        <v>9.4476843442275905E-3</v>
      </c>
    </row>
    <row r="11" spans="1:17" s="93" customFormat="1" ht="24" customHeight="1" thickTop="1" thickBot="1">
      <c r="A11" s="331" t="s">
        <v>297</v>
      </c>
      <c r="B11" s="500">
        <v>311523</v>
      </c>
      <c r="C11" s="326">
        <f>+B11/B$11</f>
        <v>1</v>
      </c>
      <c r="D11" s="327">
        <v>329949</v>
      </c>
      <c r="E11" s="326">
        <f>+D11/D$11</f>
        <v>1</v>
      </c>
      <c r="F11" s="327">
        <v>331528</v>
      </c>
      <c r="G11" s="332">
        <f>+F11/F$11</f>
        <v>1</v>
      </c>
      <c r="H11" s="340">
        <f>IF(B11&gt;0,(D11-B11)/B11,"-")</f>
        <v>5.9148120684508046E-2</v>
      </c>
      <c r="I11" s="341">
        <f>IF(D11&gt;0,(F11-D11)/D11,"-")</f>
        <v>4.7855880757329159E-3</v>
      </c>
      <c r="J11" s="333"/>
      <c r="K11" s="333"/>
      <c r="L11" s="195"/>
      <c r="M11" s="333"/>
      <c r="O11" s="333"/>
      <c r="Q11" s="333"/>
    </row>
    <row r="12" spans="1:17" ht="24" hidden="1" customHeight="1" thickTop="1" thickBot="1">
      <c r="A12" s="110" t="s">
        <v>131</v>
      </c>
      <c r="B12" s="150"/>
      <c r="C12" s="151"/>
      <c r="D12" s="150"/>
      <c r="E12" s="151"/>
      <c r="F12" s="150"/>
      <c r="G12" s="151"/>
      <c r="H12" s="342"/>
      <c r="I12" s="343"/>
    </row>
    <row r="13" spans="1:17" ht="24" hidden="1" customHeight="1" thickTop="1" thickBot="1">
      <c r="A13" s="152" t="s">
        <v>132</v>
      </c>
      <c r="B13" s="511" t="s">
        <v>117</v>
      </c>
      <c r="C13" s="154" t="s">
        <v>73</v>
      </c>
      <c r="D13" s="153" t="s">
        <v>117</v>
      </c>
      <c r="E13" s="154" t="s">
        <v>73</v>
      </c>
      <c r="F13" s="153" t="s">
        <v>117</v>
      </c>
      <c r="G13" s="155" t="s">
        <v>73</v>
      </c>
      <c r="H13" s="344" t="s">
        <v>150</v>
      </c>
      <c r="I13" s="338" t="s">
        <v>321</v>
      </c>
    </row>
    <row r="14" spans="1:17" ht="24" hidden="1" customHeight="1" thickTop="1">
      <c r="A14" s="233" t="s">
        <v>133</v>
      </c>
      <c r="B14" s="512">
        <f>+B10-B15</f>
        <v>311523</v>
      </c>
      <c r="C14" s="234">
        <f>+B14/B$10</f>
        <v>1.0895307844042472</v>
      </c>
      <c r="D14" s="270" t="e">
        <f>+D11-D15</f>
        <v>#REF!</v>
      </c>
      <c r="E14" s="234" t="e">
        <f>+D14/D$10</f>
        <v>#REF!</v>
      </c>
      <c r="F14" s="156" t="e">
        <f>+F11-F15</f>
        <v>#REF!</v>
      </c>
      <c r="G14" s="242" t="e">
        <f>+F14/F$10</f>
        <v>#REF!</v>
      </c>
      <c r="H14" s="188" t="e">
        <f t="shared" ref="H14:H25" si="0">IF(B14&gt;0,(D14-B14)/B14,"-")</f>
        <v>#REF!</v>
      </c>
      <c r="I14" s="23" t="e">
        <f t="shared" ref="I14:I25" si="1">IF(D14&gt;0,(F14-D14)/D14,"-")</f>
        <v>#REF!</v>
      </c>
    </row>
    <row r="15" spans="1:17" ht="24" hidden="1" customHeight="1">
      <c r="A15" s="235" t="s">
        <v>134</v>
      </c>
      <c r="B15" s="513">
        <v>-25599</v>
      </c>
      <c r="C15" s="234">
        <f>+B15/B$10</f>
        <v>-8.9530784404247277E-2</v>
      </c>
      <c r="D15" s="157" t="e">
        <v>#REF!</v>
      </c>
      <c r="E15" s="234" t="e">
        <f>+D15/D$10</f>
        <v>#REF!</v>
      </c>
      <c r="F15" s="157" t="e">
        <v>#REF!</v>
      </c>
      <c r="G15" s="242" t="e">
        <f>+F15/F$10</f>
        <v>#REF!</v>
      </c>
      <c r="H15" s="345" t="str">
        <f t="shared" si="0"/>
        <v>-</v>
      </c>
      <c r="I15" s="346" t="e">
        <f t="shared" si="1"/>
        <v>#REF!</v>
      </c>
      <c r="J15" s="236"/>
      <c r="K15" s="236"/>
      <c r="M15" s="236"/>
      <c r="O15" s="236"/>
      <c r="Q15" s="236"/>
    </row>
    <row r="16" spans="1:17" s="33" customFormat="1" ht="24" customHeight="1" thickTop="1">
      <c r="A16" s="159" t="s">
        <v>295</v>
      </c>
      <c r="B16" s="514">
        <v>158211</v>
      </c>
      <c r="C16" s="161">
        <f t="shared" ref="C16:C25" si="2">+B16/B$11</f>
        <v>0.50786298282951825</v>
      </c>
      <c r="D16" s="160">
        <v>166416</v>
      </c>
      <c r="E16" s="161">
        <f t="shared" ref="E16:E25" si="3">+D16/D$11</f>
        <v>0.50436885700517353</v>
      </c>
      <c r="F16" s="160">
        <v>169727</v>
      </c>
      <c r="G16" s="163">
        <f t="shared" ref="G16:G25" si="4">+F16/F$11</f>
        <v>0.51195374146376782</v>
      </c>
      <c r="H16" s="339">
        <f t="shared" si="0"/>
        <v>5.1861122172288908E-2</v>
      </c>
      <c r="I16" s="285">
        <f t="shared" si="1"/>
        <v>1.9895923468897223E-2</v>
      </c>
      <c r="K16" s="164"/>
    </row>
    <row r="17" spans="1:17" s="33" customFormat="1" ht="24" customHeight="1">
      <c r="A17" s="159" t="s">
        <v>135</v>
      </c>
      <c r="B17" s="514">
        <f>+B11-B18-B16</f>
        <v>39041</v>
      </c>
      <c r="C17" s="161">
        <f t="shared" si="2"/>
        <v>0.12532300985802011</v>
      </c>
      <c r="D17" s="160">
        <f>+D11-D18-D16</f>
        <v>43164</v>
      </c>
      <c r="E17" s="161">
        <f t="shared" si="3"/>
        <v>0.13082021767000354</v>
      </c>
      <c r="F17" s="160">
        <f>+F11-F18-F16</f>
        <v>37287</v>
      </c>
      <c r="G17" s="163">
        <f t="shared" si="4"/>
        <v>0.11247013826886416</v>
      </c>
      <c r="H17" s="339">
        <f t="shared" si="0"/>
        <v>0.10560692605209908</v>
      </c>
      <c r="I17" s="337">
        <f t="shared" si="1"/>
        <v>-0.13615512927439533</v>
      </c>
      <c r="K17" s="164"/>
    </row>
    <row r="18" spans="1:17" s="33" customFormat="1" ht="24" customHeight="1">
      <c r="A18" s="165" t="s">
        <v>136</v>
      </c>
      <c r="B18" s="515">
        <v>114271</v>
      </c>
      <c r="C18" s="161">
        <f t="shared" si="2"/>
        <v>0.36681400731246167</v>
      </c>
      <c r="D18" s="166">
        <v>120369</v>
      </c>
      <c r="E18" s="161">
        <f t="shared" si="3"/>
        <v>0.36481092532482295</v>
      </c>
      <c r="F18" s="166">
        <v>124514</v>
      </c>
      <c r="G18" s="163">
        <f t="shared" si="4"/>
        <v>0.37557612026736809</v>
      </c>
      <c r="H18" s="347">
        <f t="shared" si="0"/>
        <v>5.3364370662722822E-2</v>
      </c>
      <c r="I18" s="348">
        <f t="shared" si="1"/>
        <v>3.4435776653457283E-2</v>
      </c>
      <c r="J18" s="507"/>
      <c r="K18" s="507"/>
      <c r="L18" s="507"/>
      <c r="M18" s="164"/>
      <c r="N18" s="507"/>
      <c r="O18" s="164"/>
      <c r="Q18" s="164"/>
    </row>
    <row r="19" spans="1:17" s="33" customFormat="1" ht="24" customHeight="1">
      <c r="A19" s="159" t="s">
        <v>169</v>
      </c>
      <c r="B19" s="514">
        <v>187932</v>
      </c>
      <c r="C19" s="276">
        <f t="shared" si="2"/>
        <v>0.60326845850868149</v>
      </c>
      <c r="D19" s="160">
        <v>198658</v>
      </c>
      <c r="E19" s="276">
        <f t="shared" si="3"/>
        <v>0.60208698920136139</v>
      </c>
      <c r="F19" s="160">
        <v>197988</v>
      </c>
      <c r="G19" s="283">
        <f t="shared" si="4"/>
        <v>0.59719842667889289</v>
      </c>
      <c r="H19" s="339">
        <f t="shared" si="0"/>
        <v>5.7073835216993378E-2</v>
      </c>
      <c r="I19" s="285">
        <f t="shared" si="1"/>
        <v>-3.3726303496461256E-3</v>
      </c>
    </row>
    <row r="20" spans="1:17" s="33" customFormat="1" ht="24" customHeight="1">
      <c r="A20" s="159" t="s">
        <v>137</v>
      </c>
      <c r="B20" s="514">
        <f>+B11-B19-B21</f>
        <v>17456</v>
      </c>
      <c r="C20" s="161">
        <f t="shared" si="2"/>
        <v>5.6034385904090551E-2</v>
      </c>
      <c r="D20" s="160">
        <f>+D11-D19-D21</f>
        <v>19213</v>
      </c>
      <c r="E20" s="161">
        <f t="shared" si="3"/>
        <v>5.823021133569127E-2</v>
      </c>
      <c r="F20" s="160">
        <f>+F11-F19-F21</f>
        <v>16708</v>
      </c>
      <c r="G20" s="163">
        <f t="shared" si="4"/>
        <v>5.0396949880553078E-2</v>
      </c>
      <c r="H20" s="339">
        <f t="shared" si="0"/>
        <v>0.10065307057745188</v>
      </c>
      <c r="I20" s="285">
        <f t="shared" si="1"/>
        <v>-0.13038047155571747</v>
      </c>
    </row>
    <row r="21" spans="1:17" s="33" customFormat="1" ht="24" customHeight="1">
      <c r="A21" s="165" t="s">
        <v>138</v>
      </c>
      <c r="B21" s="515">
        <v>106135</v>
      </c>
      <c r="C21" s="167">
        <f t="shared" si="2"/>
        <v>0.34069715558722791</v>
      </c>
      <c r="D21" s="166">
        <v>112078</v>
      </c>
      <c r="E21" s="167">
        <f t="shared" si="3"/>
        <v>0.33968279946294733</v>
      </c>
      <c r="F21" s="166">
        <v>116832</v>
      </c>
      <c r="G21" s="284">
        <f t="shared" si="4"/>
        <v>0.35240462344055407</v>
      </c>
      <c r="H21" s="347">
        <f t="shared" si="0"/>
        <v>5.5994723700946908E-2</v>
      </c>
      <c r="I21" s="348">
        <f t="shared" si="1"/>
        <v>4.2416888238548153E-2</v>
      </c>
      <c r="J21" s="507"/>
      <c r="K21" s="507"/>
      <c r="L21" s="507"/>
      <c r="M21" s="164"/>
      <c r="N21" s="507"/>
      <c r="O21" s="164"/>
      <c r="Q21" s="164"/>
    </row>
    <row r="22" spans="1:17" s="33" customFormat="1" ht="24" customHeight="1">
      <c r="A22" s="159" t="s">
        <v>139</v>
      </c>
      <c r="B22" s="514">
        <v>154490</v>
      </c>
      <c r="C22" s="276">
        <f t="shared" si="2"/>
        <v>0.49591843940896818</v>
      </c>
      <c r="D22" s="160">
        <v>165739</v>
      </c>
      <c r="E22" s="276">
        <f t="shared" si="3"/>
        <v>0.50231702475231021</v>
      </c>
      <c r="F22" s="160">
        <v>161730</v>
      </c>
      <c r="G22" s="283">
        <f t="shared" si="4"/>
        <v>0.4878320986462682</v>
      </c>
      <c r="H22" s="339">
        <f t="shared" si="0"/>
        <v>7.2813774354327135E-2</v>
      </c>
      <c r="I22" s="285">
        <f t="shared" si="1"/>
        <v>-2.4188633936490508E-2</v>
      </c>
    </row>
    <row r="23" spans="1:17" s="33" customFormat="1" ht="24" customHeight="1">
      <c r="A23" s="165" t="s">
        <v>140</v>
      </c>
      <c r="B23" s="515">
        <f>+B11-B22</f>
        <v>157033</v>
      </c>
      <c r="C23" s="167">
        <f t="shared" si="2"/>
        <v>0.50408156059103182</v>
      </c>
      <c r="D23" s="166">
        <f>+D11-D22</f>
        <v>164210</v>
      </c>
      <c r="E23" s="167">
        <f t="shared" si="3"/>
        <v>0.49768297524768979</v>
      </c>
      <c r="F23" s="166">
        <f>+F11-F22</f>
        <v>169798</v>
      </c>
      <c r="G23" s="284">
        <f t="shared" si="4"/>
        <v>0.5121679013537318</v>
      </c>
      <c r="H23" s="347">
        <f t="shared" si="0"/>
        <v>4.5703769271427025E-2</v>
      </c>
      <c r="I23" s="348">
        <f t="shared" si="1"/>
        <v>3.4029596248705926E-2</v>
      </c>
      <c r="J23" s="507"/>
      <c r="K23" s="164"/>
      <c r="L23" s="507"/>
      <c r="M23" s="164"/>
      <c r="N23" s="507"/>
      <c r="O23" s="164"/>
      <c r="Q23" s="164"/>
    </row>
    <row r="24" spans="1:17" s="33" customFormat="1" ht="24" customHeight="1">
      <c r="A24" s="159" t="s">
        <v>298</v>
      </c>
      <c r="B24" s="514">
        <v>126742</v>
      </c>
      <c r="C24" s="161">
        <f t="shared" si="2"/>
        <v>0.40684636447389116</v>
      </c>
      <c r="D24" s="160">
        <v>139192</v>
      </c>
      <c r="E24" s="161">
        <f t="shared" si="3"/>
        <v>0.42185913580583667</v>
      </c>
      <c r="F24" s="160">
        <v>119449</v>
      </c>
      <c r="G24" s="163">
        <f t="shared" si="4"/>
        <v>0.36029837600444004</v>
      </c>
      <c r="H24" s="339">
        <f t="shared" si="0"/>
        <v>9.8231052058512569E-2</v>
      </c>
      <c r="I24" s="285">
        <f t="shared" si="1"/>
        <v>-0.14184004827863669</v>
      </c>
    </row>
    <row r="25" spans="1:17" s="33" customFormat="1" ht="24" customHeight="1" thickBot="1">
      <c r="A25" s="168" t="s">
        <v>299</v>
      </c>
      <c r="B25" s="516">
        <f>+B11-B24</f>
        <v>184781</v>
      </c>
      <c r="C25" s="170">
        <f t="shared" si="2"/>
        <v>0.59315363552610878</v>
      </c>
      <c r="D25" s="169">
        <f>+D11-D24</f>
        <v>190757</v>
      </c>
      <c r="E25" s="170">
        <f t="shared" si="3"/>
        <v>0.57814086419416333</v>
      </c>
      <c r="F25" s="169">
        <f>+F11-F24</f>
        <v>212079</v>
      </c>
      <c r="G25" s="171">
        <f t="shared" si="4"/>
        <v>0.63970162399555996</v>
      </c>
      <c r="H25" s="349">
        <f t="shared" si="0"/>
        <v>3.2340987439184767E-2</v>
      </c>
      <c r="I25" s="25">
        <f t="shared" si="1"/>
        <v>0.1117757146526733</v>
      </c>
      <c r="J25" s="507"/>
      <c r="K25" s="164"/>
      <c r="L25" s="507"/>
      <c r="M25" s="164"/>
      <c r="N25" s="507"/>
      <c r="O25" s="164"/>
      <c r="Q25" s="164"/>
    </row>
    <row r="26" spans="1:17" s="376" customFormat="1" ht="24" customHeight="1" thickTop="1">
      <c r="A26" s="7"/>
      <c r="B26" s="373"/>
      <c r="C26" s="9"/>
      <c r="D26" s="373"/>
      <c r="E26" s="9"/>
      <c r="F26" s="373"/>
      <c r="G26" s="9"/>
      <c r="H26" s="288"/>
      <c r="I26" s="288"/>
      <c r="J26" s="508"/>
      <c r="K26" s="375"/>
      <c r="L26" s="508"/>
      <c r="M26" s="375"/>
      <c r="N26" s="508"/>
      <c r="O26" s="375"/>
      <c r="Q26" s="375"/>
    </row>
    <row r="27" spans="1:17" s="376" customFormat="1" ht="24" customHeight="1">
      <c r="A27" s="311" t="s">
        <v>300</v>
      </c>
      <c r="B27" s="373"/>
      <c r="C27" s="9"/>
      <c r="D27" s="373"/>
      <c r="E27" s="9"/>
      <c r="F27" s="373"/>
      <c r="G27" s="9"/>
      <c r="H27" s="288"/>
      <c r="I27" s="288"/>
      <c r="J27" s="508"/>
      <c r="K27" s="375"/>
      <c r="L27" s="508"/>
      <c r="M27" s="375"/>
      <c r="N27" s="508"/>
      <c r="O27" s="375"/>
      <c r="Q27" s="375"/>
    </row>
    <row r="28" spans="1:17" s="376" customFormat="1" ht="24" customHeight="1">
      <c r="A28" s="311" t="s">
        <v>301</v>
      </c>
      <c r="B28" s="373"/>
      <c r="C28" s="9"/>
      <c r="D28" s="373"/>
      <c r="E28" s="9"/>
      <c r="F28" s="373"/>
      <c r="G28" s="9"/>
      <c r="H28" s="288"/>
      <c r="I28" s="288"/>
      <c r="J28" s="508"/>
      <c r="K28" s="375"/>
      <c r="L28" s="508"/>
      <c r="M28" s="375"/>
      <c r="N28" s="508"/>
      <c r="O28" s="375"/>
      <c r="Q28" s="375"/>
    </row>
    <row r="29" spans="1:17" s="376" customFormat="1" ht="24" customHeight="1" thickBot="1">
      <c r="A29" s="311"/>
      <c r="B29" s="373"/>
      <c r="C29" s="9"/>
      <c r="D29" s="373"/>
      <c r="E29" s="9"/>
      <c r="F29" s="373"/>
      <c r="G29" s="9"/>
      <c r="H29" s="288"/>
      <c r="I29" s="288"/>
      <c r="J29" s="508"/>
      <c r="K29" s="375"/>
      <c r="L29" s="508"/>
      <c r="M29" s="375"/>
      <c r="N29" s="508"/>
      <c r="O29" s="375"/>
      <c r="Q29" s="375"/>
    </row>
    <row r="30" spans="1:17" ht="22.5" customHeight="1" thickTop="1" thickBot="1">
      <c r="A30" s="509"/>
      <c r="B30" s="1542">
        <v>2001</v>
      </c>
      <c r="C30" s="1538" t="s">
        <v>73</v>
      </c>
      <c r="D30" s="1538">
        <v>2002</v>
      </c>
      <c r="E30" s="1538" t="s">
        <v>73</v>
      </c>
      <c r="F30" s="1538">
        <v>2003</v>
      </c>
      <c r="G30" s="1540" t="s">
        <v>73</v>
      </c>
      <c r="H30" s="287" t="s">
        <v>50</v>
      </c>
      <c r="I30" s="4"/>
    </row>
    <row r="31" spans="1:17" ht="18.75" customHeight="1" thickTop="1" thickBot="1">
      <c r="A31" s="506"/>
      <c r="B31" s="1543"/>
      <c r="C31" s="1539"/>
      <c r="D31" s="1539"/>
      <c r="E31" s="1539"/>
      <c r="F31" s="1539"/>
      <c r="G31" s="1541"/>
      <c r="H31" s="510" t="s">
        <v>321</v>
      </c>
      <c r="I31" s="338" t="s">
        <v>320</v>
      </c>
    </row>
    <row r="32" spans="1:17" s="376" customFormat="1" ht="24" customHeight="1" thickTop="1">
      <c r="A32" s="517" t="s">
        <v>302</v>
      </c>
      <c r="B32" s="518">
        <v>26951</v>
      </c>
      <c r="C32" s="519">
        <f>+B32/B$25</f>
        <v>0.14585374037373972</v>
      </c>
      <c r="D32" s="520">
        <v>28771</v>
      </c>
      <c r="E32" s="519">
        <f>+D32/D$25</f>
        <v>0.15082539566044759</v>
      </c>
      <c r="F32" s="520">
        <v>28668</v>
      </c>
      <c r="G32" s="521">
        <f>+F32/F$25</f>
        <v>0.13517604288967791</v>
      </c>
      <c r="H32" s="522">
        <f>IF(B32&gt;0,(D32-B32)/B32,"-")</f>
        <v>6.7529961782494152E-2</v>
      </c>
      <c r="I32" s="523">
        <f>IF(D32&gt;0,(F32-D32)/D32,"-")</f>
        <v>-3.5799937437002538E-3</v>
      </c>
      <c r="J32" s="508"/>
      <c r="K32" s="375"/>
      <c r="L32" s="508"/>
      <c r="M32" s="375"/>
      <c r="N32" s="508"/>
      <c r="O32" s="375"/>
      <c r="Q32" s="375"/>
    </row>
    <row r="33" spans="1:17" s="376" customFormat="1" ht="24" customHeight="1">
      <c r="A33" s="524" t="s">
        <v>205</v>
      </c>
      <c r="B33" s="525">
        <v>18933</v>
      </c>
      <c r="C33" s="526">
        <f>+B33/B$25</f>
        <v>0.10246183319713607</v>
      </c>
      <c r="D33" s="527">
        <v>22699</v>
      </c>
      <c r="E33" s="526">
        <f>+D33/D$25</f>
        <v>0.11899432261987765</v>
      </c>
      <c r="F33" s="527">
        <v>35463</v>
      </c>
      <c r="G33" s="528">
        <f>+F33/F$25</f>
        <v>0.16721599026777759</v>
      </c>
      <c r="H33" s="529">
        <f>IF(B33&gt;0,(D33-B33)/B33,"-")</f>
        <v>0.19891195267522316</v>
      </c>
      <c r="I33" s="5">
        <f>IF(D33&gt;0,(F33-D33)/D33,"-")</f>
        <v>0.56231552050751132</v>
      </c>
      <c r="J33" s="508"/>
      <c r="K33" s="375"/>
      <c r="L33" s="508"/>
      <c r="M33" s="375"/>
      <c r="N33" s="508"/>
      <c r="O33" s="375"/>
      <c r="Q33" s="375"/>
    </row>
    <row r="34" spans="1:17" s="376" customFormat="1" ht="24" customHeight="1">
      <c r="A34" s="524" t="s">
        <v>206</v>
      </c>
      <c r="B34" s="525">
        <v>56315</v>
      </c>
      <c r="C34" s="526">
        <f>+B34/B$25</f>
        <v>0.3047661826702962</v>
      </c>
      <c r="D34" s="527">
        <v>58447</v>
      </c>
      <c r="E34" s="526">
        <f>+D34/D$25</f>
        <v>0.30639504710181015</v>
      </c>
      <c r="F34" s="527">
        <v>64481</v>
      </c>
      <c r="G34" s="528">
        <f>+F34/F$25</f>
        <v>0.30404236157281012</v>
      </c>
      <c r="H34" s="529">
        <f>IF(B34&gt;0,(D34-B34)/B34,"-")</f>
        <v>3.7858474651513804E-2</v>
      </c>
      <c r="I34" s="5">
        <f>IF(D34&gt;0,(F34-D34)/D34,"-")</f>
        <v>0.10323883176210927</v>
      </c>
      <c r="J34" s="508"/>
      <c r="K34" s="375"/>
      <c r="L34" s="508"/>
      <c r="M34" s="375"/>
      <c r="N34" s="508"/>
      <c r="O34" s="375"/>
      <c r="Q34" s="375"/>
    </row>
    <row r="35" spans="1:17" s="376" customFormat="1" ht="24" customHeight="1">
      <c r="A35" s="524" t="s">
        <v>303</v>
      </c>
      <c r="B35" s="525">
        <f>76195+6787+13784</f>
        <v>96766</v>
      </c>
      <c r="C35" s="526">
        <f>+B35/B$25</f>
        <v>0.52367938262050751</v>
      </c>
      <c r="D35" s="527">
        <f>13479+80872+7607</f>
        <v>101958</v>
      </c>
      <c r="E35" s="526">
        <f>+D35/D$25</f>
        <v>0.53449152586798909</v>
      </c>
      <c r="F35" s="527">
        <v>129546</v>
      </c>
      <c r="G35" s="528">
        <f>+F35/F$25</f>
        <v>0.61083841398724059</v>
      </c>
      <c r="H35" s="529">
        <f>IF(B35&gt;0,(D35-B35)/B35,"-")</f>
        <v>5.3655209474402166E-2</v>
      </c>
      <c r="I35" s="5">
        <f>IF(D35&gt;0,(F35-D35)/D35,"-")</f>
        <v>0.27058200435473428</v>
      </c>
      <c r="J35" s="508"/>
      <c r="K35" s="375"/>
      <c r="L35" s="508"/>
      <c r="M35" s="375"/>
      <c r="N35" s="508"/>
      <c r="O35" s="375"/>
      <c r="Q35" s="375"/>
    </row>
    <row r="36" spans="1:17" s="376" customFormat="1" ht="24" customHeight="1" thickBot="1">
      <c r="A36" s="530" t="s">
        <v>304</v>
      </c>
      <c r="B36" s="531">
        <v>67618</v>
      </c>
      <c r="C36" s="532">
        <f>+B36/B$25</f>
        <v>0.36593589167717461</v>
      </c>
      <c r="D36" s="533">
        <v>67763</v>
      </c>
      <c r="E36" s="532">
        <f>+D36/D$25</f>
        <v>0.35523204915153833</v>
      </c>
      <c r="F36" s="533">
        <v>62142</v>
      </c>
      <c r="G36" s="10">
        <f>+F36/F$25</f>
        <v>0.29301345253419714</v>
      </c>
      <c r="H36" s="534">
        <f>IF(B36&gt;0,(D36-B36)/B36,"-")</f>
        <v>2.1443994202727085E-3</v>
      </c>
      <c r="I36" s="535">
        <f>IF(D36&gt;0,(F36-D36)/D36,"-")</f>
        <v>-8.2950872895237809E-2</v>
      </c>
      <c r="J36" s="508"/>
      <c r="K36" s="375"/>
      <c r="L36" s="508"/>
      <c r="M36" s="375"/>
      <c r="N36" s="508"/>
      <c r="O36" s="375"/>
      <c r="Q36" s="375"/>
    </row>
    <row r="37" spans="1:17" s="33" customFormat="1" ht="15.75" customHeight="1" thickTop="1">
      <c r="A37" s="329" t="s">
        <v>305</v>
      </c>
      <c r="B37" s="330"/>
      <c r="C37" s="162"/>
      <c r="D37" s="330"/>
      <c r="E37" s="162"/>
      <c r="F37" s="330"/>
      <c r="G37" s="162"/>
      <c r="H37" s="9"/>
      <c r="I37" s="9"/>
      <c r="J37" s="507"/>
      <c r="K37" s="164"/>
      <c r="L37" s="507"/>
      <c r="M37" s="164"/>
      <c r="N37" s="507"/>
      <c r="O37" s="164"/>
      <c r="Q37" s="164"/>
    </row>
    <row r="38" spans="1:17">
      <c r="A38" s="219" t="s">
        <v>211</v>
      </c>
    </row>
    <row r="39" spans="1:17">
      <c r="A39" s="282" t="s">
        <v>171</v>
      </c>
    </row>
    <row r="40" spans="1:17" ht="12" customHeight="1">
      <c r="A40" s="199" t="s">
        <v>54</v>
      </c>
      <c r="B40" s="400"/>
    </row>
    <row r="43" spans="1:17">
      <c r="B43" s="195"/>
      <c r="D43" s="195"/>
      <c r="F43" s="195"/>
    </row>
    <row r="44" spans="1:17">
      <c r="B44" s="195"/>
      <c r="D44" s="195"/>
      <c r="F44" s="195"/>
    </row>
  </sheetData>
  <mergeCells count="12">
    <mergeCell ref="B7:B8"/>
    <mergeCell ref="C7:C8"/>
    <mergeCell ref="F7:F8"/>
    <mergeCell ref="G7:G8"/>
    <mergeCell ref="D7:D8"/>
    <mergeCell ref="E7:E8"/>
    <mergeCell ref="F30:F31"/>
    <mergeCell ref="G30:G31"/>
    <mergeCell ref="B30:B31"/>
    <mergeCell ref="C30:C31"/>
    <mergeCell ref="D30:D31"/>
    <mergeCell ref="E30:E31"/>
  </mergeCells>
  <phoneticPr fontId="37" type="noConversion"/>
  <printOptions horizontalCentered="1"/>
  <pageMargins left="0.51181102362204722" right="0.39370078740157483" top="0.84" bottom="0" header="0.78740157480314965" footer="0"/>
  <pageSetup paperSize="9" orientation="portrait" horizontalDpi="300" verticalDpi="300" r:id="rId1"/>
  <headerFooter alignWithMargins="0">
    <oddHeader>&amp;L&amp;"Arial,Negrito"&amp;18QUADRO &amp;P</oddHead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4:D40"/>
  <sheetViews>
    <sheetView workbookViewId="0"/>
  </sheetViews>
  <sheetFormatPr defaultColWidth="9.140625" defaultRowHeight="12.75"/>
  <cols>
    <col min="1" max="1" width="50" style="367" customWidth="1"/>
    <col min="2" max="4" width="12.42578125" style="367" bestFit="1" customWidth="1"/>
    <col min="5" max="16384" width="9.140625" style="367"/>
  </cols>
  <sheetData>
    <row r="4" spans="1:4" ht="23.25">
      <c r="A4" s="271" t="s">
        <v>306</v>
      </c>
    </row>
    <row r="6" spans="1:4" ht="20.25">
      <c r="A6" s="536" t="s">
        <v>307</v>
      </c>
    </row>
    <row r="9" spans="1:4" s="539" customFormat="1" ht="24.75" customHeight="1">
      <c r="A9" s="537"/>
      <c r="B9" s="538">
        <v>2001</v>
      </c>
      <c r="C9" s="538">
        <v>2002</v>
      </c>
      <c r="D9" s="538">
        <v>2003</v>
      </c>
    </row>
    <row r="10" spans="1:4" s="539" customFormat="1" ht="24.75" customHeight="1">
      <c r="A10" s="537" t="s">
        <v>308</v>
      </c>
      <c r="B10" s="540">
        <v>243905</v>
      </c>
      <c r="C10" s="540">
        <v>262186</v>
      </c>
      <c r="D10" s="540">
        <v>269386</v>
      </c>
    </row>
    <row r="11" spans="1:4" s="539" customFormat="1" ht="24.75" customHeight="1">
      <c r="A11" s="537" t="s">
        <v>313</v>
      </c>
      <c r="B11" s="540">
        <f>+B12-B10</f>
        <v>67618</v>
      </c>
      <c r="C11" s="540">
        <f>+C12-C10</f>
        <v>67763</v>
      </c>
      <c r="D11" s="540">
        <f>+D12-D10</f>
        <v>62142</v>
      </c>
    </row>
    <row r="12" spans="1:4" s="539" customFormat="1" ht="24.75" customHeight="1">
      <c r="A12" s="537" t="s">
        <v>309</v>
      </c>
      <c r="B12" s="540">
        <v>311523</v>
      </c>
      <c r="C12" s="540">
        <v>329949</v>
      </c>
      <c r="D12" s="540">
        <v>331528</v>
      </c>
    </row>
    <row r="13" spans="1:4">
      <c r="B13" s="541"/>
    </row>
    <row r="16" spans="1:4">
      <c r="A16" s="367" t="s">
        <v>310</v>
      </c>
    </row>
    <row r="17" spans="1:4">
      <c r="A17" s="367" t="s">
        <v>311</v>
      </c>
    </row>
    <row r="18" spans="1:4" ht="22.5" customHeight="1">
      <c r="B18" s="541"/>
    </row>
    <row r="19" spans="1:4" ht="23.25" customHeight="1">
      <c r="A19" s="537" t="s">
        <v>314</v>
      </c>
      <c r="B19" s="540">
        <v>63949</v>
      </c>
      <c r="C19" s="540">
        <v>68881</v>
      </c>
      <c r="D19" s="540">
        <v>60798</v>
      </c>
    </row>
    <row r="20" spans="1:4" ht="23.25" customHeight="1">
      <c r="A20" s="537" t="s">
        <v>315</v>
      </c>
      <c r="B20" s="540">
        <v>87057</v>
      </c>
      <c r="C20" s="540">
        <v>44115</v>
      </c>
      <c r="D20" s="540">
        <v>108449</v>
      </c>
    </row>
    <row r="21" spans="1:4" ht="23.25" customHeight="1">
      <c r="A21" s="537" t="s">
        <v>316</v>
      </c>
      <c r="B21" s="540">
        <v>163973</v>
      </c>
      <c r="C21" s="540">
        <v>172716</v>
      </c>
      <c r="D21" s="540">
        <v>156624</v>
      </c>
    </row>
    <row r="22" spans="1:4" ht="23.25" customHeight="1">
      <c r="A22" s="537" t="s">
        <v>317</v>
      </c>
      <c r="B22" s="540">
        <v>129591</v>
      </c>
      <c r="C22" s="540">
        <v>135626</v>
      </c>
      <c r="D22" s="540">
        <v>179958</v>
      </c>
    </row>
    <row r="23" spans="1:4" ht="23.25" customHeight="1">
      <c r="A23" s="537" t="s">
        <v>318</v>
      </c>
      <c r="B23" s="540">
        <v>117958</v>
      </c>
      <c r="C23" s="540">
        <v>126105</v>
      </c>
      <c r="D23" s="540">
        <v>159589</v>
      </c>
    </row>
    <row r="24" spans="1:4" ht="23.25" customHeight="1">
      <c r="A24" s="537" t="s">
        <v>319</v>
      </c>
      <c r="B24" s="540"/>
      <c r="C24" s="540"/>
      <c r="D24" s="540">
        <v>11880</v>
      </c>
    </row>
    <row r="25" spans="1:4">
      <c r="A25" s="367" t="s">
        <v>312</v>
      </c>
      <c r="D25" s="541"/>
    </row>
    <row r="36" spans="1:1" ht="22.5" customHeight="1"/>
    <row r="37" spans="1:1">
      <c r="A37" s="368" t="s">
        <v>211</v>
      </c>
    </row>
    <row r="38" spans="1:1">
      <c r="A38" s="368" t="s">
        <v>171</v>
      </c>
    </row>
    <row r="39" spans="1:1">
      <c r="A39" s="368" t="s">
        <v>54</v>
      </c>
    </row>
    <row r="40" spans="1:1">
      <c r="A40" s="369"/>
    </row>
  </sheetData>
  <phoneticPr fontId="0" type="noConversion"/>
  <printOptions horizontalCentered="1"/>
  <pageMargins left="0.51" right="0.4" top="0.87" bottom="0.98425196850393704" header="0.8" footer="0"/>
  <pageSetup paperSize="9" orientation="portrait" horizontalDpi="1200" verticalDpi="1200" r:id="rId1"/>
  <headerFooter alignWithMargins="0">
    <oddHeader>&amp;L&amp;"Arial,Negrito"&amp;18QUADRO &amp;P</oddHeader>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A4"/>
  <sheetViews>
    <sheetView workbookViewId="0">
      <selection activeCell="A3" sqref="A3"/>
    </sheetView>
  </sheetViews>
  <sheetFormatPr defaultRowHeight="12.75"/>
  <cols>
    <col min="1" max="1" width="10.140625" bestFit="1" customWidth="1"/>
  </cols>
  <sheetData>
    <row r="1" spans="1:1">
      <c r="A1" t="s">
        <v>577</v>
      </c>
    </row>
    <row r="2" spans="1:1">
      <c r="A2" s="800" t="s">
        <v>711</v>
      </c>
    </row>
    <row r="3" spans="1:1">
      <c r="A3" t="s">
        <v>54</v>
      </c>
    </row>
    <row r="4" spans="1:1">
      <c r="A4" t="s">
        <v>54</v>
      </c>
    </row>
  </sheetData>
  <phoneticPr fontId="37" type="noConversion"/>
  <pageMargins left="0.75" right="0.75" top="1" bottom="1" header="0.5" footer="0.5"/>
  <pageSetup paperSize="9"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enableFormatConditionsCalculation="0">
    <tabColor theme="6" tint="0.59999389629810485"/>
    <pageSetUpPr autoPageBreaks="0"/>
  </sheetPr>
  <dimension ref="A1:K138"/>
  <sheetViews>
    <sheetView zoomScale="110" zoomScaleNormal="110" workbookViewId="0">
      <selection activeCell="A12" sqref="A12"/>
    </sheetView>
  </sheetViews>
  <sheetFormatPr defaultColWidth="9.140625" defaultRowHeight="12.75"/>
  <cols>
    <col min="1" max="1" width="12.7109375" style="598" customWidth="1"/>
    <col min="2" max="2" width="83.140625" style="598" customWidth="1"/>
    <col min="3" max="16384" width="9.140625" style="598"/>
  </cols>
  <sheetData>
    <row r="1" spans="1:11" s="1265" customFormat="1" ht="31.5">
      <c r="A1" s="1556" t="s">
        <v>111</v>
      </c>
      <c r="B1" s="1556"/>
      <c r="C1" s="1264"/>
      <c r="D1" s="1264"/>
      <c r="E1" s="1264"/>
      <c r="F1" s="1264"/>
      <c r="G1" s="1264"/>
      <c r="H1" s="1264"/>
      <c r="I1" s="1264"/>
      <c r="J1" s="1264"/>
      <c r="K1" s="1264"/>
    </row>
    <row r="2" spans="1:11" s="1265" customFormat="1">
      <c r="A2" s="1268"/>
      <c r="B2" s="1268"/>
    </row>
    <row r="3" spans="1:11" s="1265" customFormat="1" ht="20.25">
      <c r="A3" s="1557" t="s">
        <v>408</v>
      </c>
      <c r="B3" s="1557"/>
    </row>
    <row r="4" spans="1:11" s="1265" customFormat="1">
      <c r="A4" s="1268"/>
      <c r="B4" s="1268"/>
    </row>
    <row r="5" spans="1:11" s="1265" customFormat="1" ht="20.25">
      <c r="A5" s="1558" t="s">
        <v>752</v>
      </c>
      <c r="B5" s="1557"/>
    </row>
    <row r="6" spans="1:11" s="1265" customFormat="1">
      <c r="A6" s="1268"/>
      <c r="B6" s="1268"/>
    </row>
    <row r="7" spans="1:11" s="1265" customFormat="1" ht="23.25">
      <c r="A7" s="1559" t="s">
        <v>621</v>
      </c>
      <c r="B7" s="1559"/>
    </row>
    <row r="8" spans="1:11" s="1265" customFormat="1"/>
    <row r="9" spans="1:11" ht="18.75">
      <c r="A9" s="1545"/>
      <c r="B9" s="1546"/>
    </row>
    <row r="10" spans="1:11" ht="19.5" customHeight="1">
      <c r="A10" s="1547" t="s">
        <v>409</v>
      </c>
      <c r="B10" s="1548"/>
    </row>
    <row r="11" spans="1:11" ht="18.75">
      <c r="A11" s="1549"/>
      <c r="B11" s="1550"/>
    </row>
    <row r="12" spans="1:11" ht="18.75" customHeight="1">
      <c r="A12" s="1277" t="s">
        <v>410</v>
      </c>
      <c r="B12" s="1278" t="s">
        <v>58</v>
      </c>
    </row>
    <row r="13" spans="1:11" ht="19.5" customHeight="1">
      <c r="A13" s="1283">
        <v>1</v>
      </c>
      <c r="B13" s="1284" t="s">
        <v>764</v>
      </c>
    </row>
    <row r="14" spans="1:11" ht="19.5" customHeight="1">
      <c r="A14" s="1275">
        <v>2</v>
      </c>
      <c r="B14" s="1285" t="s">
        <v>765</v>
      </c>
    </row>
    <row r="15" spans="1:11" ht="19.5" customHeight="1">
      <c r="A15" s="1275">
        <v>3</v>
      </c>
      <c r="B15" s="1285" t="s">
        <v>766</v>
      </c>
    </row>
    <row r="16" spans="1:11" ht="19.5" customHeight="1">
      <c r="A16" s="1275">
        <v>4</v>
      </c>
      <c r="B16" s="1285" t="s">
        <v>767</v>
      </c>
    </row>
    <row r="17" spans="1:2" ht="19.5" customHeight="1">
      <c r="A17" s="1275">
        <v>5</v>
      </c>
      <c r="B17" s="1285" t="s">
        <v>768</v>
      </c>
    </row>
    <row r="18" spans="1:2" ht="19.5" customHeight="1">
      <c r="A18" s="1275">
        <v>6</v>
      </c>
      <c r="B18" s="1285" t="s">
        <v>769</v>
      </c>
    </row>
    <row r="19" spans="1:2" ht="19.5" customHeight="1">
      <c r="A19" s="1275">
        <v>7</v>
      </c>
      <c r="B19" s="1285" t="s">
        <v>770</v>
      </c>
    </row>
    <row r="20" spans="1:2" ht="19.5" customHeight="1">
      <c r="A20" s="1286">
        <v>8</v>
      </c>
      <c r="B20" s="1287" t="s">
        <v>771</v>
      </c>
    </row>
    <row r="21" spans="1:2" ht="18.75">
      <c r="A21" s="599"/>
    </row>
    <row r="22" spans="1:2" ht="18.75">
      <c r="A22" s="599"/>
    </row>
    <row r="23" spans="1:2" ht="18.75">
      <c r="A23" s="599"/>
    </row>
    <row r="24" spans="1:2" ht="18.75">
      <c r="A24" s="599"/>
    </row>
    <row r="25" spans="1:2" ht="18.75">
      <c r="A25" s="1554"/>
      <c r="B25" s="1555"/>
    </row>
    <row r="26" spans="1:2" ht="19.5" customHeight="1">
      <c r="A26" s="1547" t="s">
        <v>411</v>
      </c>
      <c r="B26" s="1548"/>
    </row>
    <row r="27" spans="1:2" ht="18.75">
      <c r="A27" s="1549"/>
      <c r="B27" s="1550"/>
    </row>
    <row r="28" spans="1:2" ht="19.5" customHeight="1">
      <c r="A28" s="1277" t="s">
        <v>410</v>
      </c>
      <c r="B28" s="1278" t="s">
        <v>58</v>
      </c>
    </row>
    <row r="29" spans="1:2" ht="19.5" customHeight="1">
      <c r="A29" s="1283">
        <v>9</v>
      </c>
      <c r="B29" s="1284" t="s">
        <v>758</v>
      </c>
    </row>
    <row r="30" spans="1:2" ht="19.5" customHeight="1">
      <c r="A30" s="1275">
        <v>10</v>
      </c>
      <c r="B30" s="1285" t="s">
        <v>759</v>
      </c>
    </row>
    <row r="31" spans="1:2" ht="19.5" customHeight="1">
      <c r="A31" s="1275">
        <v>11</v>
      </c>
      <c r="B31" s="1285" t="s">
        <v>760</v>
      </c>
    </row>
    <row r="32" spans="1:2" ht="19.5" customHeight="1">
      <c r="A32" s="1275">
        <v>12</v>
      </c>
      <c r="B32" s="1285" t="s">
        <v>761</v>
      </c>
    </row>
    <row r="33" spans="1:2" ht="19.5" customHeight="1">
      <c r="A33" s="1275">
        <v>13</v>
      </c>
      <c r="B33" s="1285" t="s">
        <v>762</v>
      </c>
    </row>
    <row r="34" spans="1:2" ht="19.5" customHeight="1">
      <c r="A34" s="1286">
        <v>14</v>
      </c>
      <c r="B34" s="1287" t="s">
        <v>763</v>
      </c>
    </row>
    <row r="35" spans="1:2" ht="18.75">
      <c r="A35" s="600"/>
    </row>
    <row r="36" spans="1:2" ht="18.75">
      <c r="A36" s="600"/>
    </row>
    <row r="37" spans="1:2" ht="18.75">
      <c r="A37" s="1545"/>
      <c r="B37" s="1546"/>
    </row>
    <row r="38" spans="1:2" ht="19.5" customHeight="1">
      <c r="A38" s="1547" t="s">
        <v>563</v>
      </c>
      <c r="B38" s="1548"/>
    </row>
    <row r="39" spans="1:2" ht="18.75">
      <c r="A39" s="1549"/>
      <c r="B39" s="1550"/>
    </row>
    <row r="40" spans="1:2" ht="19.5" customHeight="1">
      <c r="A40" s="1277" t="s">
        <v>410</v>
      </c>
      <c r="B40" s="1278" t="s">
        <v>58</v>
      </c>
    </row>
    <row r="41" spans="1:2" ht="19.5" customHeight="1">
      <c r="A41" s="1552">
        <v>15</v>
      </c>
      <c r="B41" s="1284" t="s">
        <v>772</v>
      </c>
    </row>
    <row r="42" spans="1:2" ht="19.5" customHeight="1">
      <c r="A42" s="1544"/>
      <c r="B42" s="1288" t="s">
        <v>412</v>
      </c>
    </row>
    <row r="43" spans="1:2" ht="19.5" customHeight="1">
      <c r="A43" s="1544">
        <v>16</v>
      </c>
      <c r="B43" s="1285" t="s">
        <v>773</v>
      </c>
    </row>
    <row r="44" spans="1:2" ht="19.5" customHeight="1">
      <c r="A44" s="1544"/>
      <c r="B44" s="1288" t="s">
        <v>413</v>
      </c>
    </row>
    <row r="45" spans="1:2" ht="19.5" customHeight="1">
      <c r="A45" s="1544">
        <v>17</v>
      </c>
      <c r="B45" s="1285" t="s">
        <v>774</v>
      </c>
    </row>
    <row r="46" spans="1:2" ht="19.5" customHeight="1">
      <c r="A46" s="1544"/>
      <c r="B46" s="1288" t="s">
        <v>412</v>
      </c>
    </row>
    <row r="47" spans="1:2" ht="19.5" customHeight="1">
      <c r="A47" s="1544">
        <v>18</v>
      </c>
      <c r="B47" s="1285" t="s">
        <v>774</v>
      </c>
    </row>
    <row r="48" spans="1:2" ht="19.5" customHeight="1">
      <c r="A48" s="1544"/>
      <c r="B48" s="1288" t="s">
        <v>413</v>
      </c>
    </row>
    <row r="49" spans="1:2" ht="19.5" customHeight="1">
      <c r="A49" s="1275">
        <v>19</v>
      </c>
      <c r="B49" s="1285" t="s">
        <v>775</v>
      </c>
    </row>
    <row r="50" spans="1:2" ht="19.5" customHeight="1">
      <c r="A50" s="1275">
        <v>20</v>
      </c>
      <c r="B50" s="1285" t="s">
        <v>776</v>
      </c>
    </row>
    <row r="51" spans="1:2" ht="19.5" customHeight="1">
      <c r="A51" s="1275">
        <v>21</v>
      </c>
      <c r="B51" s="1285" t="s">
        <v>777</v>
      </c>
    </row>
    <row r="52" spans="1:2" ht="19.5" customHeight="1">
      <c r="A52" s="1275">
        <v>22</v>
      </c>
      <c r="B52" s="1285" t="s">
        <v>778</v>
      </c>
    </row>
    <row r="53" spans="1:2" ht="19.5" customHeight="1">
      <c r="A53" s="1275">
        <v>23</v>
      </c>
      <c r="B53" s="1285" t="s">
        <v>780</v>
      </c>
    </row>
    <row r="54" spans="1:2" ht="19.5" customHeight="1">
      <c r="A54" s="1275">
        <v>24</v>
      </c>
      <c r="B54" s="1285" t="s">
        <v>779</v>
      </c>
    </row>
    <row r="55" spans="1:2" ht="27.75">
      <c r="A55" s="1275">
        <v>25</v>
      </c>
      <c r="B55" s="1285" t="s">
        <v>827</v>
      </c>
    </row>
    <row r="56" spans="1:2" ht="27.75">
      <c r="A56" s="1275">
        <v>26</v>
      </c>
      <c r="B56" s="1285" t="s">
        <v>828</v>
      </c>
    </row>
    <row r="57" spans="1:2" ht="19.5" customHeight="1">
      <c r="A57" s="1275">
        <v>27</v>
      </c>
      <c r="B57" s="1285" t="s">
        <v>781</v>
      </c>
    </row>
    <row r="58" spans="1:2" ht="19.5" customHeight="1">
      <c r="A58" s="1275">
        <v>28</v>
      </c>
      <c r="B58" s="1285" t="s">
        <v>782</v>
      </c>
    </row>
    <row r="59" spans="1:2" ht="19.5" customHeight="1">
      <c r="A59" s="1275">
        <v>29</v>
      </c>
      <c r="B59" s="1285" t="s">
        <v>783</v>
      </c>
    </row>
    <row r="60" spans="1:2" ht="19.5" customHeight="1">
      <c r="A60" s="1275">
        <v>30</v>
      </c>
      <c r="B60" s="1285" t="s">
        <v>784</v>
      </c>
    </row>
    <row r="61" spans="1:2" ht="19.5" customHeight="1">
      <c r="A61" s="1275">
        <v>31</v>
      </c>
      <c r="B61" s="1285" t="s">
        <v>785</v>
      </c>
    </row>
    <row r="62" spans="1:2" ht="19.5" customHeight="1">
      <c r="A62" s="1275">
        <v>32</v>
      </c>
      <c r="B62" s="1285" t="s">
        <v>786</v>
      </c>
    </row>
    <row r="63" spans="1:2" ht="19.5" customHeight="1">
      <c r="A63" s="1275">
        <v>33</v>
      </c>
      <c r="B63" s="1285" t="s">
        <v>790</v>
      </c>
    </row>
    <row r="64" spans="1:2" ht="19.5" customHeight="1">
      <c r="A64" s="1286">
        <v>34</v>
      </c>
      <c r="B64" s="1287" t="s">
        <v>757</v>
      </c>
    </row>
    <row r="65" spans="1:2" ht="18.75">
      <c r="A65" s="600"/>
    </row>
    <row r="66" spans="1:2" ht="18.75">
      <c r="A66" s="600"/>
    </row>
    <row r="67" spans="1:2" ht="18.75">
      <c r="A67" s="1545"/>
      <c r="B67" s="1546"/>
    </row>
    <row r="68" spans="1:2" ht="19.5" customHeight="1">
      <c r="A68" s="1547" t="s">
        <v>694</v>
      </c>
      <c r="B68" s="1548"/>
    </row>
    <row r="69" spans="1:2" ht="18.75">
      <c r="A69" s="1549"/>
      <c r="B69" s="1550"/>
    </row>
    <row r="70" spans="1:2" ht="19.5" customHeight="1">
      <c r="A70" s="1277" t="s">
        <v>410</v>
      </c>
      <c r="B70" s="1278" t="s">
        <v>58</v>
      </c>
    </row>
    <row r="71" spans="1:2" ht="19.5" customHeight="1">
      <c r="A71" s="1553">
        <v>35</v>
      </c>
      <c r="B71" s="1269" t="s">
        <v>773</v>
      </c>
    </row>
    <row r="72" spans="1:2" ht="19.5" customHeight="1">
      <c r="A72" s="1551"/>
      <c r="B72" s="1274" t="s">
        <v>412</v>
      </c>
    </row>
    <row r="73" spans="1:2" ht="19.5" customHeight="1">
      <c r="A73" s="1551"/>
      <c r="B73" s="1271" t="s">
        <v>773</v>
      </c>
    </row>
    <row r="74" spans="1:2" ht="19.5" customHeight="1">
      <c r="A74" s="1551"/>
      <c r="B74" s="1274" t="s">
        <v>413</v>
      </c>
    </row>
    <row r="75" spans="1:2" ht="19.5" customHeight="1">
      <c r="A75" s="1551">
        <v>36</v>
      </c>
      <c r="B75" s="1271" t="s">
        <v>774</v>
      </c>
    </row>
    <row r="76" spans="1:2" ht="19.5" customHeight="1">
      <c r="A76" s="1551"/>
      <c r="B76" s="1274" t="s">
        <v>412</v>
      </c>
    </row>
    <row r="77" spans="1:2" ht="19.5" customHeight="1">
      <c r="A77" s="1551"/>
      <c r="B77" s="1271" t="s">
        <v>774</v>
      </c>
    </row>
    <row r="78" spans="1:2" ht="19.5" customHeight="1">
      <c r="A78" s="1551"/>
      <c r="B78" s="1274" t="s">
        <v>413</v>
      </c>
    </row>
    <row r="79" spans="1:2" ht="19.5" customHeight="1">
      <c r="A79" s="1270">
        <v>37</v>
      </c>
      <c r="B79" s="1271" t="s">
        <v>775</v>
      </c>
    </row>
    <row r="80" spans="1:2" ht="19.5" customHeight="1">
      <c r="A80" s="1270"/>
      <c r="B80" s="1271" t="s">
        <v>776</v>
      </c>
    </row>
    <row r="81" spans="1:2" ht="19.5" customHeight="1">
      <c r="A81" s="1270">
        <v>38</v>
      </c>
      <c r="B81" s="1271" t="s">
        <v>777</v>
      </c>
    </row>
    <row r="82" spans="1:2" ht="19.5" customHeight="1">
      <c r="A82" s="1270"/>
      <c r="B82" s="1271" t="s">
        <v>778</v>
      </c>
    </row>
    <row r="83" spans="1:2" ht="19.5" customHeight="1">
      <c r="A83" s="1270">
        <v>39</v>
      </c>
      <c r="B83" s="1271" t="s">
        <v>780</v>
      </c>
    </row>
    <row r="84" spans="1:2" ht="19.5" customHeight="1">
      <c r="A84" s="1270"/>
      <c r="B84" s="1271" t="s">
        <v>787</v>
      </c>
    </row>
    <row r="85" spans="1:2" ht="27.75">
      <c r="A85" s="1276">
        <v>40</v>
      </c>
      <c r="B85" s="1271" t="s">
        <v>827</v>
      </c>
    </row>
    <row r="86" spans="1:2" ht="27.75">
      <c r="A86" s="1270"/>
      <c r="B86" s="1271" t="s">
        <v>828</v>
      </c>
    </row>
    <row r="87" spans="1:2" ht="19.5" customHeight="1">
      <c r="A87" s="1270">
        <v>41</v>
      </c>
      <c r="B87" s="1271" t="s">
        <v>788</v>
      </c>
    </row>
    <row r="88" spans="1:2" ht="19.5" customHeight="1">
      <c r="A88" s="1270"/>
      <c r="B88" s="1271" t="s">
        <v>789</v>
      </c>
    </row>
    <row r="89" spans="1:2" ht="19.5" customHeight="1">
      <c r="A89" s="1270">
        <v>42</v>
      </c>
      <c r="B89" s="1271" t="s">
        <v>783</v>
      </c>
    </row>
    <row r="90" spans="1:2" ht="19.5" customHeight="1">
      <c r="A90" s="1270"/>
      <c r="B90" s="1271" t="s">
        <v>784</v>
      </c>
    </row>
    <row r="91" spans="1:2" ht="19.5" customHeight="1">
      <c r="A91" s="1270">
        <v>43</v>
      </c>
      <c r="B91" s="1271" t="s">
        <v>785</v>
      </c>
    </row>
    <row r="92" spans="1:2" ht="19.5" customHeight="1">
      <c r="A92" s="1270">
        <v>44</v>
      </c>
      <c r="B92" s="1271" t="s">
        <v>786</v>
      </c>
    </row>
    <row r="93" spans="1:2" ht="19.5" customHeight="1">
      <c r="A93" s="1270">
        <v>45</v>
      </c>
      <c r="B93" s="1271" t="s">
        <v>790</v>
      </c>
    </row>
    <row r="94" spans="1:2" ht="19.5" customHeight="1">
      <c r="A94" s="1272">
        <v>46</v>
      </c>
      <c r="B94" s="1273" t="s">
        <v>757</v>
      </c>
    </row>
    <row r="95" spans="1:2" ht="18.75">
      <c r="A95" s="601"/>
    </row>
    <row r="96" spans="1:2" ht="18.75">
      <c r="A96" s="600"/>
    </row>
    <row r="97" spans="1:2" ht="18.75">
      <c r="A97" s="1545"/>
      <c r="B97" s="1546"/>
    </row>
    <row r="98" spans="1:2" ht="19.5" customHeight="1">
      <c r="A98" s="1547" t="s">
        <v>791</v>
      </c>
      <c r="B98" s="1548"/>
    </row>
    <row r="99" spans="1:2" ht="18.75">
      <c r="A99" s="1549"/>
      <c r="B99" s="1550"/>
    </row>
    <row r="100" spans="1:2" ht="20.25" customHeight="1">
      <c r="A100" s="1279" t="s">
        <v>410</v>
      </c>
      <c r="B100" s="1280" t="s">
        <v>58</v>
      </c>
    </row>
    <row r="101" spans="1:2" ht="19.5" customHeight="1">
      <c r="A101" s="1552">
        <v>47</v>
      </c>
      <c r="B101" s="1284" t="s">
        <v>772</v>
      </c>
    </row>
    <row r="102" spans="1:2" ht="19.5" customHeight="1">
      <c r="A102" s="1544"/>
      <c r="B102" s="1288" t="s">
        <v>412</v>
      </c>
    </row>
    <row r="103" spans="1:2" ht="19.5" customHeight="1">
      <c r="A103" s="1544">
        <v>48</v>
      </c>
      <c r="B103" s="1285" t="s">
        <v>773</v>
      </c>
    </row>
    <row r="104" spans="1:2" ht="19.5" customHeight="1">
      <c r="A104" s="1544"/>
      <c r="B104" s="1288" t="s">
        <v>413</v>
      </c>
    </row>
    <row r="105" spans="1:2" ht="19.5" customHeight="1">
      <c r="A105" s="1544">
        <v>49</v>
      </c>
      <c r="B105" s="1285" t="s">
        <v>774</v>
      </c>
    </row>
    <row r="106" spans="1:2" ht="19.5" customHeight="1">
      <c r="A106" s="1544"/>
      <c r="B106" s="1288" t="s">
        <v>412</v>
      </c>
    </row>
    <row r="107" spans="1:2" ht="19.5" customHeight="1">
      <c r="A107" s="1544">
        <v>50</v>
      </c>
      <c r="B107" s="1285" t="s">
        <v>774</v>
      </c>
    </row>
    <row r="108" spans="1:2" ht="19.5" customHeight="1">
      <c r="A108" s="1544"/>
      <c r="B108" s="1288" t="s">
        <v>413</v>
      </c>
    </row>
    <row r="109" spans="1:2" ht="19.5" customHeight="1">
      <c r="A109" s="1275">
        <v>51</v>
      </c>
      <c r="B109" s="1285" t="s">
        <v>792</v>
      </c>
    </row>
    <row r="110" spans="1:2" ht="19.5" customHeight="1">
      <c r="A110" s="1275">
        <v>52</v>
      </c>
      <c r="B110" s="1285" t="s">
        <v>793</v>
      </c>
    </row>
    <row r="111" spans="1:2" ht="19.5" customHeight="1">
      <c r="A111" s="1275">
        <v>53</v>
      </c>
      <c r="B111" s="1285" t="s">
        <v>777</v>
      </c>
    </row>
    <row r="112" spans="1:2" ht="19.5" customHeight="1">
      <c r="A112" s="1275">
        <v>54</v>
      </c>
      <c r="B112" s="1285" t="s">
        <v>778</v>
      </c>
    </row>
    <row r="113" spans="1:2" ht="19.5" customHeight="1">
      <c r="A113" s="1275">
        <v>55</v>
      </c>
      <c r="B113" s="1285" t="s">
        <v>780</v>
      </c>
    </row>
    <row r="114" spans="1:2" ht="19.5" customHeight="1">
      <c r="A114" s="1275">
        <v>56</v>
      </c>
      <c r="B114" s="1285" t="s">
        <v>787</v>
      </c>
    </row>
    <row r="115" spans="1:2" ht="19.5" customHeight="1">
      <c r="A115" s="1544">
        <v>57</v>
      </c>
      <c r="B115" s="1285" t="s">
        <v>829</v>
      </c>
    </row>
    <row r="116" spans="1:2" ht="27.75">
      <c r="A116" s="1544"/>
      <c r="B116" s="1288" t="s">
        <v>795</v>
      </c>
    </row>
    <row r="117" spans="1:2" ht="19.5" customHeight="1">
      <c r="A117" s="1544">
        <v>58</v>
      </c>
      <c r="B117" s="1285" t="s">
        <v>830</v>
      </c>
    </row>
    <row r="118" spans="1:2" ht="27.75">
      <c r="A118" s="1544"/>
      <c r="B118" s="1288" t="s">
        <v>796</v>
      </c>
    </row>
    <row r="119" spans="1:2" ht="19.5" customHeight="1">
      <c r="A119" s="1275">
        <v>59</v>
      </c>
      <c r="B119" s="1285" t="s">
        <v>781</v>
      </c>
    </row>
    <row r="120" spans="1:2" ht="19.5" customHeight="1">
      <c r="A120" s="1275">
        <v>60</v>
      </c>
      <c r="B120" s="1285" t="s">
        <v>782</v>
      </c>
    </row>
    <row r="121" spans="1:2" ht="19.5" customHeight="1">
      <c r="A121" s="1275">
        <v>61</v>
      </c>
      <c r="B121" s="1285" t="s">
        <v>783</v>
      </c>
    </row>
    <row r="122" spans="1:2" ht="19.5" customHeight="1">
      <c r="A122" s="1275">
        <v>62</v>
      </c>
      <c r="B122" s="1285" t="s">
        <v>794</v>
      </c>
    </row>
    <row r="123" spans="1:2" ht="19.5" customHeight="1">
      <c r="A123" s="1275">
        <v>63</v>
      </c>
      <c r="B123" s="1285" t="s">
        <v>785</v>
      </c>
    </row>
    <row r="124" spans="1:2" ht="19.5" customHeight="1">
      <c r="A124" s="1275">
        <v>64</v>
      </c>
      <c r="B124" s="1285" t="s">
        <v>786</v>
      </c>
    </row>
    <row r="125" spans="1:2" ht="19.5" customHeight="1">
      <c r="A125" s="1275">
        <v>65</v>
      </c>
      <c r="B125" s="1285" t="s">
        <v>790</v>
      </c>
    </row>
    <row r="126" spans="1:2" ht="19.5" customHeight="1">
      <c r="A126" s="1286">
        <v>66</v>
      </c>
      <c r="B126" s="1287" t="s">
        <v>756</v>
      </c>
    </row>
    <row r="127" spans="1:2" ht="18.75">
      <c r="A127" s="601"/>
    </row>
    <row r="128" spans="1:2" ht="18.75">
      <c r="A128" s="600"/>
    </row>
    <row r="129" spans="1:2" ht="18.75">
      <c r="A129" s="1545"/>
      <c r="B129" s="1546"/>
    </row>
    <row r="130" spans="1:2" ht="19.5" customHeight="1">
      <c r="A130" s="1547" t="s">
        <v>797</v>
      </c>
      <c r="B130" s="1548"/>
    </row>
    <row r="131" spans="1:2" ht="18.75">
      <c r="A131" s="1549"/>
      <c r="B131" s="1550"/>
    </row>
    <row r="132" spans="1:2" ht="20.25" customHeight="1">
      <c r="A132" s="1281" t="s">
        <v>410</v>
      </c>
      <c r="B132" s="1282" t="s">
        <v>58</v>
      </c>
    </row>
    <row r="133" spans="1:2" ht="20.25" customHeight="1">
      <c r="A133" s="1283">
        <v>67</v>
      </c>
      <c r="B133" s="1289" t="s">
        <v>753</v>
      </c>
    </row>
    <row r="134" spans="1:2" ht="20.25" customHeight="1">
      <c r="A134" s="1275">
        <v>68</v>
      </c>
      <c r="B134" s="1288" t="s">
        <v>754</v>
      </c>
    </row>
    <row r="135" spans="1:2" ht="20.25" customHeight="1">
      <c r="A135" s="1286">
        <v>69</v>
      </c>
      <c r="B135" s="1290" t="s">
        <v>755</v>
      </c>
    </row>
    <row r="136" spans="1:2" ht="15.75">
      <c r="A136" s="597"/>
    </row>
    <row r="137" spans="1:2" ht="15.75">
      <c r="A137" s="597"/>
    </row>
    <row r="138" spans="1:2" ht="15.75">
      <c r="A138" s="597"/>
    </row>
  </sheetData>
  <mergeCells count="36">
    <mergeCell ref="A1:B1"/>
    <mergeCell ref="A3:B3"/>
    <mergeCell ref="A5:B5"/>
    <mergeCell ref="A7:B7"/>
    <mergeCell ref="A10:B10"/>
    <mergeCell ref="A101:A102"/>
    <mergeCell ref="A71:A72"/>
    <mergeCell ref="A9:B9"/>
    <mergeCell ref="A11:B11"/>
    <mergeCell ref="A25:B25"/>
    <mergeCell ref="A41:A42"/>
    <mergeCell ref="A43:A44"/>
    <mergeCell ref="A45:A46"/>
    <mergeCell ref="A26:B26"/>
    <mergeCell ref="A27:B27"/>
    <mergeCell ref="A130:B130"/>
    <mergeCell ref="A129:B129"/>
    <mergeCell ref="A131:B131"/>
    <mergeCell ref="A115:A116"/>
    <mergeCell ref="A117:A118"/>
    <mergeCell ref="A107:A108"/>
    <mergeCell ref="A97:B97"/>
    <mergeCell ref="A98:B98"/>
    <mergeCell ref="A99:B99"/>
    <mergeCell ref="A37:B37"/>
    <mergeCell ref="A38:B38"/>
    <mergeCell ref="A68:B68"/>
    <mergeCell ref="A69:B69"/>
    <mergeCell ref="A39:B39"/>
    <mergeCell ref="A73:A74"/>
    <mergeCell ref="A75:A76"/>
    <mergeCell ref="A77:A78"/>
    <mergeCell ref="A47:A48"/>
    <mergeCell ref="A67:B67"/>
    <mergeCell ref="A103:A104"/>
    <mergeCell ref="A105:A106"/>
  </mergeCells>
  <phoneticPr fontId="37" type="noConversion"/>
  <printOptions horizontalCentered="1"/>
  <pageMargins left="0.74803149606299213" right="0.74803149606299213" top="0.98425196850393704" bottom="0.98425196850393704" header="0" footer="0"/>
  <pageSetup paperSize="9" scale="82" fitToHeight="3" orientation="portrait" horizontalDpi="4294967295" verticalDpi="4294967295" r:id="rId1"/>
  <headerFooter alignWithMargins="0"/>
  <rowBreaks count="4" manualBreakCount="4">
    <brk id="35" max="16383" man="1"/>
    <brk id="65" max="16383" man="1"/>
    <brk id="95" max="16383" man="1"/>
    <brk id="12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enableFormatConditionsCalculation="0">
    <tabColor theme="6" tint="0.59999389629810485"/>
    <pageSetUpPr fitToPage="1"/>
  </sheetPr>
  <dimension ref="A1:L25"/>
  <sheetViews>
    <sheetView zoomScaleNormal="100" workbookViewId="0">
      <selection activeCell="A9" sqref="A9:A10"/>
    </sheetView>
  </sheetViews>
  <sheetFormatPr defaultColWidth="9.140625" defaultRowHeight="12.75"/>
  <cols>
    <col min="1" max="1" width="31.7109375" style="195" bestFit="1" customWidth="1"/>
    <col min="2" max="2" width="9.7109375" style="195" customWidth="1"/>
    <col min="3" max="3" width="7.7109375" style="195" customWidth="1"/>
    <col min="4" max="4" width="9.7109375" style="195" customWidth="1"/>
    <col min="5" max="5" width="7.7109375" style="195" customWidth="1"/>
    <col min="6" max="6" width="9.7109375" style="195" customWidth="1"/>
    <col min="7" max="7" width="7.7109375" style="195" customWidth="1"/>
    <col min="8" max="9" width="8.7109375" style="195" customWidth="1"/>
    <col min="10" max="16384" width="9.140625" style="195"/>
  </cols>
  <sheetData>
    <row r="1" spans="1:12" ht="27.75">
      <c r="A1" s="1183" t="s">
        <v>409</v>
      </c>
      <c r="B1" s="206"/>
      <c r="C1" s="206"/>
      <c r="D1" s="206"/>
      <c r="E1" s="206"/>
      <c r="F1" s="206"/>
      <c r="G1" s="206"/>
      <c r="H1" s="206"/>
      <c r="I1" s="206"/>
    </row>
    <row r="3" spans="1:12" ht="26.25">
      <c r="A3" s="703" t="s">
        <v>489</v>
      </c>
    </row>
    <row r="4" spans="1:12" ht="23.25">
      <c r="A4" s="139"/>
    </row>
    <row r="5" spans="1:12" ht="23.25">
      <c r="A5" s="271" t="s">
        <v>153</v>
      </c>
      <c r="B5" s="206"/>
      <c r="C5" s="206"/>
      <c r="D5" s="206"/>
      <c r="E5" s="206"/>
      <c r="F5" s="206"/>
      <c r="G5" s="206"/>
      <c r="H5" s="206"/>
      <c r="I5" s="206"/>
    </row>
    <row r="6" spans="1:12">
      <c r="A6" s="251"/>
      <c r="B6" s="957"/>
      <c r="C6" s="957"/>
      <c r="D6" s="957"/>
      <c r="E6" s="957"/>
      <c r="F6" s="958"/>
      <c r="G6" s="957"/>
      <c r="H6" s="15"/>
      <c r="I6" s="15"/>
    </row>
    <row r="7" spans="1:12" ht="15.75">
      <c r="A7" s="261" t="s">
        <v>230</v>
      </c>
      <c r="B7" s="959"/>
      <c r="C7" s="959"/>
      <c r="D7" s="959"/>
      <c r="E7" s="959"/>
      <c r="F7" s="959"/>
      <c r="G7" s="959"/>
      <c r="H7" s="207"/>
      <c r="I7" s="207"/>
      <c r="L7" s="1019"/>
    </row>
    <row r="8" spans="1:12" ht="13.5" thickBot="1">
      <c r="A8" s="262"/>
      <c r="L8" s="1019"/>
    </row>
    <row r="9" spans="1:12" ht="23.25" customHeight="1" thickTop="1" thickBot="1">
      <c r="A9" s="1565" t="s">
        <v>58</v>
      </c>
      <c r="B9" s="1538">
        <v>2012</v>
      </c>
      <c r="C9" s="1538" t="s">
        <v>73</v>
      </c>
      <c r="D9" s="1538">
        <v>2013</v>
      </c>
      <c r="E9" s="1538" t="s">
        <v>73</v>
      </c>
      <c r="F9" s="1538">
        <v>2014</v>
      </c>
      <c r="G9" s="1561" t="s">
        <v>73</v>
      </c>
      <c r="H9" s="1563" t="s">
        <v>414</v>
      </c>
      <c r="I9" s="1564"/>
      <c r="L9" s="1299"/>
    </row>
    <row r="10" spans="1:12" ht="18" customHeight="1" thickTop="1" thickBot="1">
      <c r="A10" s="1566"/>
      <c r="B10" s="1539"/>
      <c r="C10" s="1539"/>
      <c r="D10" s="1539"/>
      <c r="E10" s="1539"/>
      <c r="F10" s="1539"/>
      <c r="G10" s="1562"/>
      <c r="H10" s="1256" t="s">
        <v>630</v>
      </c>
      <c r="I10" s="1257" t="s">
        <v>710</v>
      </c>
    </row>
    <row r="11" spans="1:12" ht="39.75" customHeight="1" thickTop="1">
      <c r="A11" s="544" t="s">
        <v>365</v>
      </c>
      <c r="B11" s="893">
        <v>397248</v>
      </c>
      <c r="C11" s="1155">
        <f>B11/$B$15</f>
        <v>0.94261917756211</v>
      </c>
      <c r="D11" s="720">
        <v>400990</v>
      </c>
      <c r="E11" s="1155">
        <f>D11/$D$15</f>
        <v>0.93438627233495208</v>
      </c>
      <c r="F11" s="720">
        <v>410867</v>
      </c>
      <c r="G11" s="1156">
        <f>+F11/F$15</f>
        <v>0.93343223496483163</v>
      </c>
      <c r="H11" s="1258">
        <f>IF(B11&gt;0,(D11-B11)/B11,"-")</f>
        <v>9.4198082809730955E-3</v>
      </c>
      <c r="I11" s="1259">
        <f>IF(D11&gt;0,(F11-D11)/D11,"-")</f>
        <v>2.4631536946058505E-2</v>
      </c>
    </row>
    <row r="12" spans="1:12" ht="41.25" customHeight="1">
      <c r="A12" s="831" t="s">
        <v>591</v>
      </c>
      <c r="B12" s="581">
        <v>21733</v>
      </c>
      <c r="C12" s="979">
        <f>B12/$B$15</f>
        <v>5.1569655696082385E-2</v>
      </c>
      <c r="D12" s="581">
        <v>25673</v>
      </c>
      <c r="E12" s="979">
        <f>D12/$D$15</f>
        <v>5.982318454239563E-2</v>
      </c>
      <c r="F12" s="581">
        <v>26774</v>
      </c>
      <c r="G12" s="980">
        <f>+F12/F$15</f>
        <v>6.0826775231275332E-2</v>
      </c>
      <c r="H12" s="1260">
        <f>IF(B12&gt;0,(D12-B12)/B12,"-")</f>
        <v>0.18129112409699535</v>
      </c>
      <c r="I12" s="1261">
        <f>IF(D12&gt;0,(F12-D12)/D12,"-")</f>
        <v>4.2885521754372297E-2</v>
      </c>
    </row>
    <row r="13" spans="1:12" ht="28.5" customHeight="1">
      <c r="A13" s="545" t="s">
        <v>344</v>
      </c>
      <c r="B13" s="581">
        <v>1505</v>
      </c>
      <c r="C13" s="979">
        <f>B13/$B$15</f>
        <v>3.5711743350022541E-3</v>
      </c>
      <c r="D13" s="581">
        <v>1523</v>
      </c>
      <c r="E13" s="979">
        <f>D13/$D$15</f>
        <v>3.5488922236617672E-3</v>
      </c>
      <c r="F13" s="581">
        <v>1546</v>
      </c>
      <c r="G13" s="980">
        <f>+F13/F$15</f>
        <v>3.5122953054288362E-3</v>
      </c>
      <c r="H13" s="1260">
        <f>IF(B13&gt;0,(D13-B13)/B13,"-")</f>
        <v>1.1960132890365448E-2</v>
      </c>
      <c r="I13" s="1261">
        <f>IF(D13&gt;0,(F13-D13)/D13,"-")</f>
        <v>1.5101772816808929E-2</v>
      </c>
    </row>
    <row r="14" spans="1:12" ht="30" customHeight="1" thickBot="1">
      <c r="A14" s="546" t="s">
        <v>345</v>
      </c>
      <c r="B14" s="581">
        <v>944</v>
      </c>
      <c r="C14" s="979">
        <f>B14/$B$15</f>
        <v>2.2399924068054007E-3</v>
      </c>
      <c r="D14" s="581">
        <v>962</v>
      </c>
      <c r="E14" s="979">
        <f>D14/$D$15</f>
        <v>2.2416508989905582E-3</v>
      </c>
      <c r="F14" s="581">
        <v>981</v>
      </c>
      <c r="G14" s="980">
        <f>+F14/F$15</f>
        <v>2.2286944984642228E-3</v>
      </c>
      <c r="H14" s="1260">
        <f>IF(B14&gt;0,(D14-B14)/B14,"-")</f>
        <v>1.9067796610169493E-2</v>
      </c>
      <c r="I14" s="1261">
        <f>IF(D14&gt;0,(F14-D14)/D14,"-")</f>
        <v>1.9750519750519752E-2</v>
      </c>
    </row>
    <row r="15" spans="1:12" s="200" customFormat="1" ht="21.75" customHeight="1" thickTop="1" thickBot="1">
      <c r="A15" s="296" t="s">
        <v>105</v>
      </c>
      <c r="B15" s="767">
        <v>421430</v>
      </c>
      <c r="C15" s="295">
        <v>1</v>
      </c>
      <c r="D15" s="767">
        <v>429148</v>
      </c>
      <c r="E15" s="295">
        <f>+D15/D$15</f>
        <v>1</v>
      </c>
      <c r="F15" s="767">
        <v>440168</v>
      </c>
      <c r="G15" s="762">
        <f>+F15/F$15</f>
        <v>1</v>
      </c>
      <c r="H15" s="1262">
        <f>IF(B15&gt;0,(D15-B15)/B15,"-")</f>
        <v>1.8313836224283984E-2</v>
      </c>
      <c r="I15" s="1263">
        <f>IF(D15&gt;0,(F15-D15)/D15,"-")</f>
        <v>2.5678786805484355E-2</v>
      </c>
      <c r="L15" s="761"/>
    </row>
    <row r="16" spans="1:12" s="200" customFormat="1" ht="13.5" thickTop="1">
      <c r="A16" s="1291" t="s">
        <v>400</v>
      </c>
      <c r="B16" s="1457"/>
      <c r="C16" s="1457"/>
      <c r="D16" s="1457"/>
      <c r="E16" s="1457"/>
      <c r="F16" s="1457"/>
      <c r="G16" s="1457"/>
      <c r="H16" s="889"/>
      <c r="I16" s="890"/>
    </row>
    <row r="17" spans="1:9" s="200" customFormat="1" ht="42" customHeight="1">
      <c r="A17" s="1560" t="s">
        <v>401</v>
      </c>
      <c r="B17" s="1560"/>
      <c r="C17" s="1560"/>
      <c r="D17" s="1560"/>
      <c r="E17" s="1560"/>
      <c r="F17" s="1560"/>
      <c r="G17" s="1560"/>
      <c r="H17" s="1560"/>
      <c r="I17" s="1560"/>
    </row>
    <row r="18" spans="1:9" ht="14.25" customHeight="1">
      <c r="A18" s="199" t="str">
        <f>+data!A1</f>
        <v>Fonte: AT - Autoridade Tributária e Aduaneira</v>
      </c>
      <c r="B18" s="215"/>
      <c r="D18" s="215"/>
      <c r="F18" s="215"/>
    </row>
    <row r="19" spans="1:9" ht="14.25" customHeight="1">
      <c r="A19" s="282" t="str">
        <f>+data!A2</f>
        <v>Data: 2015-11</v>
      </c>
      <c r="B19" s="215"/>
      <c r="D19" s="215"/>
      <c r="F19" s="215"/>
    </row>
    <row r="20" spans="1:9">
      <c r="A20" s="280"/>
    </row>
    <row r="21" spans="1:9">
      <c r="B21" s="215"/>
      <c r="C21" s="215"/>
      <c r="D21" s="215"/>
      <c r="E21" s="215"/>
      <c r="F21" s="215"/>
    </row>
    <row r="25" spans="1:9">
      <c r="D25" s="323"/>
      <c r="F25" s="323"/>
    </row>
  </sheetData>
  <mergeCells count="9">
    <mergeCell ref="A17:I17"/>
    <mergeCell ref="D9:D10"/>
    <mergeCell ref="E9:E10"/>
    <mergeCell ref="B9:B10"/>
    <mergeCell ref="C9:C10"/>
    <mergeCell ref="F9:F10"/>
    <mergeCell ref="G9:G10"/>
    <mergeCell ref="H9:I9"/>
    <mergeCell ref="A9:A10"/>
  </mergeCells>
  <phoneticPr fontId="37" type="noConversion"/>
  <printOptions horizontalCentered="1"/>
  <pageMargins left="0.6692913385826772" right="0.39370078740157483" top="0.78740157480314965" bottom="0" header="0.55118110236220474" footer="0"/>
  <pageSetup paperSize="9" scale="92" orientation="portrait" r:id="rId1"/>
  <headerFooter alignWithMargins="0"/>
  <ignoredErrors>
    <ignoredError sqref="H10"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enableFormatConditionsCalculation="0">
    <tabColor theme="6" tint="0.59999389629810485"/>
    <pageSetUpPr fitToPage="1"/>
  </sheetPr>
  <dimension ref="A1:L23"/>
  <sheetViews>
    <sheetView zoomScaleNormal="100" workbookViewId="0">
      <selection activeCell="A9" sqref="A9:A10"/>
    </sheetView>
  </sheetViews>
  <sheetFormatPr defaultColWidth="9.140625" defaultRowHeight="12.75"/>
  <cols>
    <col min="1" max="1" width="28.85546875" style="237" customWidth="1"/>
    <col min="2" max="2" width="9.28515625" style="237" customWidth="1"/>
    <col min="3" max="3" width="8.5703125" style="237" bestFit="1" customWidth="1"/>
    <col min="4" max="4" width="9.28515625" style="237" customWidth="1"/>
    <col min="5" max="5" width="8.5703125" style="237" bestFit="1" customWidth="1"/>
    <col min="6" max="6" width="9.28515625" style="237" customWidth="1"/>
    <col min="7" max="7" width="8.5703125" style="237" bestFit="1" customWidth="1"/>
    <col min="8" max="9" width="8.7109375" style="195" customWidth="1"/>
    <col min="10" max="16384" width="9.140625" style="195"/>
  </cols>
  <sheetData>
    <row r="1" spans="1:9" ht="27.75">
      <c r="A1" s="1183" t="s">
        <v>409</v>
      </c>
      <c r="B1" s="206"/>
      <c r="C1" s="206"/>
      <c r="D1" s="206"/>
      <c r="E1" s="206"/>
      <c r="F1" s="206"/>
      <c r="G1" s="206"/>
      <c r="H1" s="206"/>
      <c r="I1" s="206"/>
    </row>
    <row r="2" spans="1:9">
      <c r="A2" s="195"/>
      <c r="B2" s="195"/>
      <c r="C2" s="195"/>
      <c r="D2" s="195"/>
      <c r="E2" s="195"/>
      <c r="F2" s="195"/>
      <c r="G2" s="195"/>
    </row>
    <row r="3" spans="1:9" ht="26.25">
      <c r="A3" s="704" t="s">
        <v>490</v>
      </c>
    </row>
    <row r="4" spans="1:9">
      <c r="A4" s="248"/>
    </row>
    <row r="5" spans="1:9" ht="23.25">
      <c r="A5" s="139" t="s">
        <v>153</v>
      </c>
      <c r="B5" s="206"/>
      <c r="C5" s="206"/>
      <c r="D5" s="206"/>
      <c r="E5" s="206"/>
      <c r="F5" s="206"/>
      <c r="G5" s="206"/>
      <c r="H5" s="206"/>
    </row>
    <row r="6" spans="1:9">
      <c r="A6" s="249"/>
      <c r="B6" s="129"/>
      <c r="C6" s="244"/>
      <c r="D6" s="129"/>
      <c r="E6" s="244"/>
      <c r="F6" s="129"/>
      <c r="G6" s="244"/>
    </row>
    <row r="7" spans="1:9">
      <c r="A7" s="250" t="s">
        <v>123</v>
      </c>
      <c r="B7" s="130"/>
      <c r="C7" s="130"/>
      <c r="D7" s="130"/>
      <c r="E7" s="130"/>
      <c r="F7" s="249"/>
      <c r="G7" s="130"/>
      <c r="H7" s="15"/>
    </row>
    <row r="8" spans="1:9" ht="13.5" thickBot="1">
      <c r="A8" s="251"/>
      <c r="B8" s="244"/>
      <c r="C8" s="244"/>
      <c r="D8" s="244"/>
      <c r="E8" s="244"/>
      <c r="F8" s="244"/>
      <c r="G8" s="244"/>
    </row>
    <row r="9" spans="1:9" ht="21" customHeight="1" thickTop="1" thickBot="1">
      <c r="A9" s="1565" t="s">
        <v>58</v>
      </c>
      <c r="B9" s="1538">
        <v>2012</v>
      </c>
      <c r="C9" s="1538" t="s">
        <v>73</v>
      </c>
      <c r="D9" s="1538">
        <v>2013</v>
      </c>
      <c r="E9" s="1538" t="s">
        <v>73</v>
      </c>
      <c r="F9" s="1561">
        <v>2014</v>
      </c>
      <c r="G9" s="1538" t="s">
        <v>73</v>
      </c>
      <c r="H9" s="1563" t="s">
        <v>414</v>
      </c>
      <c r="I9" s="1564"/>
    </row>
    <row r="10" spans="1:9" ht="21" customHeight="1" thickTop="1" thickBot="1">
      <c r="A10" s="1566"/>
      <c r="B10" s="1539"/>
      <c r="C10" s="1539"/>
      <c r="D10" s="1539"/>
      <c r="E10" s="1539"/>
      <c r="F10" s="1567"/>
      <c r="G10" s="1541"/>
      <c r="H10" s="1300" t="s">
        <v>630</v>
      </c>
      <c r="I10" s="1301" t="s">
        <v>710</v>
      </c>
    </row>
    <row r="11" spans="1:9" ht="16.5" hidden="1" customHeight="1" thickTop="1">
      <c r="A11" s="131" t="s">
        <v>124</v>
      </c>
      <c r="B11" s="132" t="e">
        <f>+B19-B17-B18-B16</f>
        <v>#VALUE!</v>
      </c>
      <c r="C11" s="133" t="e">
        <f>+B11/B$19</f>
        <v>#VALUE!</v>
      </c>
      <c r="D11" s="24" t="e">
        <f>+D19-D17-D18-D16</f>
        <v>#VALUE!</v>
      </c>
      <c r="E11" s="134" t="e">
        <f t="shared" ref="C11:E19" si="0">+D11/D$19</f>
        <v>#VALUE!</v>
      </c>
      <c r="F11" s="1020">
        <f>+F19-F17-F18-F16</f>
        <v>411783</v>
      </c>
      <c r="G11" s="134">
        <f t="shared" ref="G11:G19" si="1">+F11/F$19</f>
        <v>0.93551325857399903</v>
      </c>
      <c r="H11" s="1302" t="e">
        <f t="shared" ref="H11:H19" si="2">IF(B11&gt;0,(D11-B11)/B11,"-")</f>
        <v>#VALUE!</v>
      </c>
      <c r="I11" s="1303" t="e">
        <f t="shared" ref="I11:I19" si="3">IF(D11&gt;0,(F11-D11)/D11,"-")</f>
        <v>#VALUE!</v>
      </c>
    </row>
    <row r="12" spans="1:9" ht="24.75" customHeight="1" thickTop="1">
      <c r="A12" s="135" t="s">
        <v>339</v>
      </c>
      <c r="B12" s="891">
        <v>415076</v>
      </c>
      <c r="C12" s="1097">
        <f t="shared" si="0"/>
        <v>0.98492276297368486</v>
      </c>
      <c r="D12" s="581">
        <v>424913</v>
      </c>
      <c r="E12" s="1097">
        <f t="shared" si="0"/>
        <v>0.99013160960787416</v>
      </c>
      <c r="F12" s="581">
        <v>421737</v>
      </c>
      <c r="G12" s="1100">
        <f t="shared" si="1"/>
        <v>0.95812735137492955</v>
      </c>
      <c r="H12" s="1304">
        <f>IF(B12&gt;0,(D12-B12)/B12,"-")</f>
        <v>2.3699274349757635E-2</v>
      </c>
      <c r="I12" s="1305">
        <f>IF(D12&gt;0,(F12-D12)/D12,"-")</f>
        <v>-7.4744712447018568E-3</v>
      </c>
    </row>
    <row r="13" spans="1:9" ht="24.75" customHeight="1">
      <c r="A13" s="135" t="s">
        <v>338</v>
      </c>
      <c r="B13" s="892">
        <v>14218</v>
      </c>
      <c r="C13" s="1097">
        <f t="shared" si="0"/>
        <v>3.3737512754194052E-2</v>
      </c>
      <c r="D13" s="581">
        <v>18288</v>
      </c>
      <c r="E13" s="1097">
        <f t="shared" si="0"/>
        <v>4.2614669065217596E-2</v>
      </c>
      <c r="F13" s="581">
        <v>19377</v>
      </c>
      <c r="G13" s="1100">
        <f t="shared" si="1"/>
        <v>4.4021828029297903E-2</v>
      </c>
      <c r="H13" s="1304">
        <f t="shared" si="2"/>
        <v>0.28625685750457169</v>
      </c>
      <c r="I13" s="1305">
        <f t="shared" si="3"/>
        <v>5.9547244094488187E-2</v>
      </c>
    </row>
    <row r="14" spans="1:9" ht="24.75" customHeight="1">
      <c r="A14" s="135" t="s">
        <v>337</v>
      </c>
      <c r="B14" s="892">
        <v>756</v>
      </c>
      <c r="C14" s="1097">
        <f t="shared" si="0"/>
        <v>1.7938922240941556E-3</v>
      </c>
      <c r="D14" s="581">
        <v>882</v>
      </c>
      <c r="E14" s="1097">
        <f t="shared" si="0"/>
        <v>2.0552350238146281E-3</v>
      </c>
      <c r="F14" s="581">
        <v>957</v>
      </c>
      <c r="G14" s="1100">
        <f t="shared" si="1"/>
        <v>2.1741698624161685E-3</v>
      </c>
      <c r="H14" s="1304">
        <f t="shared" si="2"/>
        <v>0.16666666666666666</v>
      </c>
      <c r="I14" s="1305">
        <f t="shared" si="3"/>
        <v>8.5034013605442174E-2</v>
      </c>
    </row>
    <row r="15" spans="1:9" ht="24.75" customHeight="1">
      <c r="A15" s="135" t="s">
        <v>403</v>
      </c>
      <c r="B15" s="892">
        <v>5607</v>
      </c>
      <c r="C15" s="1097">
        <f t="shared" si="0"/>
        <v>1.3304700662031654E-2</v>
      </c>
      <c r="D15" s="581">
        <v>3689</v>
      </c>
      <c r="E15" s="1097">
        <f t="shared" si="0"/>
        <v>8.5961020440500704E-3</v>
      </c>
      <c r="F15" s="581">
        <v>2397</v>
      </c>
      <c r="G15" s="1100">
        <f t="shared" si="1"/>
        <v>5.4456480252994309E-3</v>
      </c>
      <c r="H15" s="1304">
        <f t="shared" si="2"/>
        <v>-0.34207240948813983</v>
      </c>
      <c r="I15" s="1305">
        <f t="shared" si="3"/>
        <v>-0.35023041474654376</v>
      </c>
    </row>
    <row r="16" spans="1:9" ht="24.75" customHeight="1">
      <c r="A16" s="135" t="s">
        <v>151</v>
      </c>
      <c r="B16" s="891" t="s">
        <v>832</v>
      </c>
      <c r="C16" s="1098" t="s">
        <v>155</v>
      </c>
      <c r="D16" s="1070" t="s">
        <v>832</v>
      </c>
      <c r="E16" s="1099" t="s">
        <v>155</v>
      </c>
      <c r="F16" s="581">
        <v>15465</v>
      </c>
      <c r="G16" s="1100">
        <f t="shared" si="1"/>
        <v>3.5134312353465043E-2</v>
      </c>
      <c r="H16" s="1306" t="s">
        <v>155</v>
      </c>
      <c r="I16" s="1307" t="s">
        <v>155</v>
      </c>
    </row>
    <row r="17" spans="1:12" ht="24.75" customHeight="1">
      <c r="A17" s="135" t="s">
        <v>125</v>
      </c>
      <c r="B17" s="581">
        <v>4829</v>
      </c>
      <c r="C17" s="1097">
        <f t="shared" si="0"/>
        <v>1.1458605225067033E-2</v>
      </c>
      <c r="D17" s="581">
        <v>5349</v>
      </c>
      <c r="E17" s="1097">
        <f t="shared" si="0"/>
        <v>1.2464231453950618E-2</v>
      </c>
      <c r="F17" s="581">
        <v>9018</v>
      </c>
      <c r="G17" s="1100">
        <f t="shared" si="1"/>
        <v>2.0487631995056432E-2</v>
      </c>
      <c r="H17" s="1304">
        <f t="shared" si="2"/>
        <v>0.10768275005177055</v>
      </c>
      <c r="I17" s="1305">
        <f t="shared" si="3"/>
        <v>0.68592260235558045</v>
      </c>
    </row>
    <row r="18" spans="1:12" ht="24.75" customHeight="1" thickBot="1">
      <c r="A18" s="34" t="s">
        <v>346</v>
      </c>
      <c r="B18" s="581">
        <v>3495</v>
      </c>
      <c r="C18" s="1097">
        <f t="shared" si="0"/>
        <v>8.2931922264670287E-3</v>
      </c>
      <c r="D18" s="581">
        <v>3516</v>
      </c>
      <c r="E18" s="1097">
        <f t="shared" si="0"/>
        <v>8.1929777139821223E-3</v>
      </c>
      <c r="F18" s="581">
        <v>3902</v>
      </c>
      <c r="G18" s="1100">
        <f t="shared" si="1"/>
        <v>8.8647970774795078E-3</v>
      </c>
      <c r="H18" s="1304">
        <f t="shared" si="2"/>
        <v>6.0085836909871248E-3</v>
      </c>
      <c r="I18" s="1305">
        <f t="shared" si="3"/>
        <v>0.10978384527872583</v>
      </c>
    </row>
    <row r="19" spans="1:12" s="200" customFormat="1" ht="21.75" customHeight="1" thickTop="1" thickBot="1">
      <c r="A19" s="296" t="s">
        <v>105</v>
      </c>
      <c r="B19" s="767">
        <v>421430</v>
      </c>
      <c r="C19" s="768">
        <f t="shared" si="0"/>
        <v>1</v>
      </c>
      <c r="D19" s="767">
        <v>429148</v>
      </c>
      <c r="E19" s="768">
        <f t="shared" si="0"/>
        <v>1</v>
      </c>
      <c r="F19" s="767">
        <v>440168</v>
      </c>
      <c r="G19" s="297">
        <f t="shared" si="1"/>
        <v>1</v>
      </c>
      <c r="H19" s="1308">
        <f t="shared" si="2"/>
        <v>1.8313836224283984E-2</v>
      </c>
      <c r="I19" s="1309">
        <f t="shared" si="3"/>
        <v>2.5678786805484355E-2</v>
      </c>
      <c r="L19" s="761"/>
    </row>
    <row r="20" spans="1:12" s="200" customFormat="1" ht="13.5" thickTop="1">
      <c r="A20" s="1291" t="s">
        <v>400</v>
      </c>
      <c r="B20" s="1457"/>
      <c r="C20" s="1457"/>
      <c r="D20" s="1457"/>
      <c r="E20" s="1457"/>
      <c r="F20" s="1457"/>
      <c r="G20" s="1457"/>
      <c r="H20" s="889"/>
      <c r="I20" s="890"/>
    </row>
    <row r="21" spans="1:12" s="200" customFormat="1" ht="30" customHeight="1">
      <c r="A21" s="1560" t="s">
        <v>564</v>
      </c>
      <c r="B21" s="1560"/>
      <c r="C21" s="1560"/>
      <c r="D21" s="1560"/>
      <c r="E21" s="1560"/>
      <c r="F21" s="1560"/>
      <c r="G21" s="1560"/>
      <c r="H21" s="1560"/>
      <c r="I21" s="1560"/>
    </row>
    <row r="22" spans="1:12" ht="14.25" customHeight="1">
      <c r="A22" s="199" t="str">
        <f>+data!A1</f>
        <v>Fonte: AT - Autoridade Tributária e Aduaneira</v>
      </c>
    </row>
    <row r="23" spans="1:12">
      <c r="A23" s="282" t="str">
        <f>+data!A2</f>
        <v>Data: 2015-11</v>
      </c>
    </row>
  </sheetData>
  <mergeCells count="9">
    <mergeCell ref="F9:F10"/>
    <mergeCell ref="G9:G10"/>
    <mergeCell ref="A21:I21"/>
    <mergeCell ref="B9:B10"/>
    <mergeCell ref="D9:D10"/>
    <mergeCell ref="E9:E10"/>
    <mergeCell ref="C9:C10"/>
    <mergeCell ref="H9:I9"/>
    <mergeCell ref="A9:A10"/>
  </mergeCells>
  <phoneticPr fontId="37" type="noConversion"/>
  <printOptions horizontalCentered="1"/>
  <pageMargins left="0.6692913385826772" right="0.39370078740157483" top="0.78740157480314965" bottom="0" header="0.55118110236220474" footer="0"/>
  <pageSetup paperSize="9" scale="9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8" enableFormatConditionsCalculation="0">
    <tabColor theme="6" tint="0.59999389629810485"/>
    <pageSetUpPr fitToPage="1"/>
  </sheetPr>
  <dimension ref="A1:L34"/>
  <sheetViews>
    <sheetView zoomScaleNormal="100" workbookViewId="0">
      <selection activeCell="A9" sqref="A9:A10"/>
    </sheetView>
  </sheetViews>
  <sheetFormatPr defaultColWidth="9.140625" defaultRowHeight="12.75"/>
  <cols>
    <col min="1" max="1" width="31.7109375" style="195" bestFit="1" customWidth="1"/>
    <col min="2" max="2" width="9.28515625" style="195" customWidth="1"/>
    <col min="3" max="3" width="6.85546875" style="195" bestFit="1" customWidth="1"/>
    <col min="4" max="4" width="9.28515625" style="195" customWidth="1"/>
    <col min="5" max="5" width="6.85546875" style="195" customWidth="1"/>
    <col min="6" max="6" width="9.28515625" style="195" customWidth="1"/>
    <col min="7" max="7" width="6.85546875" style="195" bestFit="1" customWidth="1"/>
    <col min="8" max="9" width="8.7109375" style="195" customWidth="1"/>
    <col min="10" max="16384" width="9.140625" style="195"/>
  </cols>
  <sheetData>
    <row r="1" spans="1:12" ht="27.75">
      <c r="A1" s="1183" t="s">
        <v>409</v>
      </c>
      <c r="B1" s="206"/>
      <c r="C1" s="206"/>
      <c r="D1" s="206"/>
      <c r="E1" s="206"/>
      <c r="F1" s="206"/>
      <c r="G1" s="206"/>
      <c r="H1" s="206"/>
      <c r="I1" s="206"/>
    </row>
    <row r="3" spans="1:12" ht="26.25">
      <c r="A3" s="704" t="s">
        <v>491</v>
      </c>
    </row>
    <row r="4" spans="1:12" ht="23.25">
      <c r="A4" s="139"/>
    </row>
    <row r="5" spans="1:12" ht="23.25">
      <c r="A5" s="271" t="s">
        <v>153</v>
      </c>
      <c r="B5" s="206"/>
      <c r="C5" s="206"/>
      <c r="D5" s="206"/>
      <c r="E5" s="206"/>
      <c r="F5" s="206"/>
      <c r="G5" s="206"/>
      <c r="H5" s="206"/>
    </row>
    <row r="6" spans="1:12">
      <c r="A6" s="251"/>
      <c r="B6" s="15"/>
      <c r="C6" s="15"/>
      <c r="D6" s="15"/>
      <c r="E6" s="15"/>
      <c r="F6" s="15"/>
      <c r="G6" s="15"/>
      <c r="H6" s="15"/>
    </row>
    <row r="7" spans="1:12" ht="15.75">
      <c r="A7" s="261" t="s">
        <v>358</v>
      </c>
      <c r="B7" s="207"/>
      <c r="C7" s="207"/>
      <c r="D7" s="207"/>
      <c r="E7" s="207"/>
      <c r="F7" s="207"/>
      <c r="G7" s="207"/>
      <c r="H7" s="207"/>
    </row>
    <row r="8" spans="1:12" ht="13.5" thickBot="1">
      <c r="A8" s="262"/>
    </row>
    <row r="9" spans="1:12" ht="23.25" customHeight="1" thickTop="1" thickBot="1">
      <c r="A9" s="1565" t="s">
        <v>58</v>
      </c>
      <c r="B9" s="1538">
        <v>2012</v>
      </c>
      <c r="C9" s="1538" t="s">
        <v>73</v>
      </c>
      <c r="D9" s="1538">
        <v>2013</v>
      </c>
      <c r="E9" s="1538" t="s">
        <v>73</v>
      </c>
      <c r="F9" s="1561">
        <v>2014</v>
      </c>
      <c r="G9" s="1538" t="s">
        <v>73</v>
      </c>
      <c r="H9" s="1563" t="s">
        <v>414</v>
      </c>
      <c r="I9" s="1564"/>
    </row>
    <row r="10" spans="1:12" ht="18" customHeight="1" thickTop="1" thickBot="1">
      <c r="A10" s="1566"/>
      <c r="B10" s="1539"/>
      <c r="C10" s="1539"/>
      <c r="D10" s="1539"/>
      <c r="E10" s="1539"/>
      <c r="F10" s="1567"/>
      <c r="G10" s="1541"/>
      <c r="H10" s="1300" t="s">
        <v>630</v>
      </c>
      <c r="I10" s="1301" t="s">
        <v>710</v>
      </c>
    </row>
    <row r="11" spans="1:12" ht="23.25" customHeight="1" thickTop="1">
      <c r="A11" s="243" t="s">
        <v>126</v>
      </c>
      <c r="B11" s="719">
        <v>379053</v>
      </c>
      <c r="C11" s="1101">
        <f>+B11/B$18</f>
        <v>0.89944474764492321</v>
      </c>
      <c r="D11" s="719">
        <v>383026</v>
      </c>
      <c r="E11" s="1101">
        <f>+D11/D$18</f>
        <v>0.892526587564197</v>
      </c>
      <c r="F11" s="1021">
        <v>395293</v>
      </c>
      <c r="G11" s="1104">
        <f>+F11/F$18</f>
        <v>0.89805028988931501</v>
      </c>
      <c r="H11" s="1310">
        <f>IF(B11&gt;0,(D11-B11)/B11,"-")</f>
        <v>1.0481383869801849E-2</v>
      </c>
      <c r="I11" s="1311">
        <f>IF(D11&gt;0,(F11-D11)/D11,"-")</f>
        <v>3.2026546500759742E-2</v>
      </c>
      <c r="L11" s="215"/>
    </row>
    <row r="12" spans="1:12" ht="23.25" customHeight="1">
      <c r="A12" s="136" t="s">
        <v>127</v>
      </c>
      <c r="B12" s="245"/>
      <c r="C12" s="1102"/>
      <c r="D12" s="582"/>
      <c r="E12" s="1102"/>
      <c r="F12" s="593"/>
      <c r="G12" s="1105"/>
      <c r="H12" s="1312"/>
      <c r="I12" s="1313"/>
    </row>
    <row r="13" spans="1:12" ht="23.25" customHeight="1">
      <c r="A13" s="246" t="s">
        <v>347</v>
      </c>
      <c r="B13" s="214">
        <v>489</v>
      </c>
      <c r="C13" s="1102">
        <v>9.2160559493590895E-4</v>
      </c>
      <c r="D13" s="583">
        <v>499</v>
      </c>
      <c r="E13" s="1102">
        <f t="shared" ref="E13:E18" si="0">+D13/D$18</f>
        <v>1.1627690214098632E-3</v>
      </c>
      <c r="F13" s="583">
        <v>519</v>
      </c>
      <c r="G13" s="1105">
        <f t="shared" ref="G13:G18" si="1">+F13/F$18</f>
        <v>1.179095254539176E-3</v>
      </c>
      <c r="H13" s="1312">
        <f t="shared" ref="H13:H18" si="2">IF(B13&gt;0,(D13-B13)/B13,"-")</f>
        <v>2.0449897750511249E-2</v>
      </c>
      <c r="I13" s="1313">
        <f t="shared" ref="I13:I18" si="3">IF(D13&gt;0,(F13-D13)/D13,"-")</f>
        <v>4.0080160320641281E-2</v>
      </c>
    </row>
    <row r="14" spans="1:12" ht="23.25" customHeight="1">
      <c r="A14" s="246" t="s">
        <v>348</v>
      </c>
      <c r="B14" s="214">
        <v>14098</v>
      </c>
      <c r="C14" s="1102">
        <v>3.1426750787314495E-2</v>
      </c>
      <c r="D14" s="583">
        <v>12535</v>
      </c>
      <c r="E14" s="1102">
        <f t="shared" si="0"/>
        <v>2.9209037441628529E-2</v>
      </c>
      <c r="F14" s="583">
        <v>11712</v>
      </c>
      <c r="G14" s="1105">
        <f t="shared" si="1"/>
        <v>2.6608022391450537E-2</v>
      </c>
      <c r="H14" s="1312">
        <f t="shared" si="2"/>
        <v>-0.1108667896155483</v>
      </c>
      <c r="I14" s="1313">
        <f t="shared" si="3"/>
        <v>-6.5656162744315918E-2</v>
      </c>
    </row>
    <row r="15" spans="1:12" ht="23.25" customHeight="1">
      <c r="A15" s="246" t="s">
        <v>366</v>
      </c>
      <c r="B15" s="214">
        <v>60</v>
      </c>
      <c r="C15" s="1102">
        <v>7.6361606437546742E-5</v>
      </c>
      <c r="D15" s="593">
        <v>86</v>
      </c>
      <c r="E15" s="1102">
        <f t="shared" si="0"/>
        <v>2.0039706581412474E-4</v>
      </c>
      <c r="F15" s="593">
        <v>113</v>
      </c>
      <c r="G15" s="1105">
        <f t="shared" si="1"/>
        <v>2.5672016139292268E-4</v>
      </c>
      <c r="H15" s="1312">
        <f t="shared" si="2"/>
        <v>0.43333333333333335</v>
      </c>
      <c r="I15" s="1313">
        <f t="shared" si="3"/>
        <v>0.31395348837209303</v>
      </c>
    </row>
    <row r="16" spans="1:12" ht="23.25" customHeight="1">
      <c r="A16" s="246" t="s">
        <v>349</v>
      </c>
      <c r="B16" s="214">
        <v>365</v>
      </c>
      <c r="C16" s="1102">
        <v>8.5840978271173232E-4</v>
      </c>
      <c r="D16" s="593">
        <v>392</v>
      </c>
      <c r="E16" s="1102">
        <f t="shared" si="0"/>
        <v>9.1343778836205686E-4</v>
      </c>
      <c r="F16" s="593">
        <v>413</v>
      </c>
      <c r="G16" s="1105">
        <f t="shared" si="1"/>
        <v>9.382781119936024E-4</v>
      </c>
      <c r="H16" s="1312">
        <f t="shared" si="2"/>
        <v>7.3972602739726029E-2</v>
      </c>
      <c r="I16" s="1313">
        <f t="shared" si="3"/>
        <v>5.3571428571428568E-2</v>
      </c>
    </row>
    <row r="17" spans="1:9" ht="23.25" customHeight="1" thickBot="1">
      <c r="A17" s="832" t="s">
        <v>592</v>
      </c>
      <c r="B17" s="247">
        <v>27365</v>
      </c>
      <c r="C17" s="1103">
        <f>+B17/B$18</f>
        <v>6.4933678190921384E-2</v>
      </c>
      <c r="D17" s="594">
        <v>32610</v>
      </c>
      <c r="E17" s="1103">
        <f t="shared" si="0"/>
        <v>7.5987771118588454E-2</v>
      </c>
      <c r="F17" s="594">
        <v>32118</v>
      </c>
      <c r="G17" s="1106">
        <f t="shared" si="1"/>
        <v>7.2967594191308771E-2</v>
      </c>
      <c r="H17" s="1314">
        <f t="shared" si="2"/>
        <v>0.19166818929289239</v>
      </c>
      <c r="I17" s="1315">
        <f>IF(D17&gt;0,(F17-D17)/D17,"-")</f>
        <v>-1.5087396504139835E-2</v>
      </c>
    </row>
    <row r="18" spans="1:9" s="200" customFormat="1" ht="21.75" customHeight="1" thickTop="1" thickBot="1">
      <c r="A18" s="296" t="s">
        <v>105</v>
      </c>
      <c r="B18" s="766">
        <v>421430</v>
      </c>
      <c r="C18" s="768">
        <v>1</v>
      </c>
      <c r="D18" s="766">
        <v>429148</v>
      </c>
      <c r="E18" s="768">
        <f t="shared" si="0"/>
        <v>1</v>
      </c>
      <c r="F18" s="766">
        <v>440168</v>
      </c>
      <c r="G18" s="298">
        <f t="shared" si="1"/>
        <v>1</v>
      </c>
      <c r="H18" s="1308">
        <f t="shared" si="2"/>
        <v>1.8313836224283984E-2</v>
      </c>
      <c r="I18" s="1309">
        <f t="shared" si="3"/>
        <v>2.5678786805484355E-2</v>
      </c>
    </row>
    <row r="19" spans="1:9" ht="14.25" customHeight="1" thickTop="1">
      <c r="A19" s="199" t="str">
        <f>+data!A1</f>
        <v>Fonte: AT - Autoridade Tributária e Aduaneira</v>
      </c>
    </row>
    <row r="20" spans="1:9" ht="14.25" customHeight="1">
      <c r="A20" s="282" t="str">
        <f>+data!A2</f>
        <v>Data: 2015-11</v>
      </c>
      <c r="B20" s="1066"/>
      <c r="C20" s="1066"/>
      <c r="D20" s="1066"/>
      <c r="E20" s="1066"/>
      <c r="F20" s="1066"/>
      <c r="G20" s="1066"/>
    </row>
    <row r="21" spans="1:9">
      <c r="A21" s="280" t="str">
        <f>+data!A3</f>
        <v xml:space="preserve"> </v>
      </c>
    </row>
    <row r="22" spans="1:9">
      <c r="B22" s="215"/>
      <c r="C22" s="215"/>
      <c r="D22" s="215"/>
      <c r="E22" s="215"/>
      <c r="F22" s="215"/>
    </row>
    <row r="24" spans="1:9">
      <c r="B24" s="215"/>
      <c r="D24" s="215"/>
    </row>
    <row r="25" spans="1:9">
      <c r="B25" s="237"/>
      <c r="D25" s="237"/>
      <c r="F25" s="237"/>
    </row>
    <row r="26" spans="1:9">
      <c r="B26" s="794"/>
      <c r="D26" s="794"/>
      <c r="F26" s="794"/>
      <c r="G26" s="217"/>
    </row>
    <row r="28" spans="1:9">
      <c r="B28" s="237"/>
      <c r="C28" s="237"/>
      <c r="D28" s="237"/>
      <c r="E28" s="237"/>
      <c r="F28" s="237"/>
    </row>
    <row r="33" spans="2:6">
      <c r="B33" s="237"/>
      <c r="D33" s="237"/>
      <c r="F33" s="237"/>
    </row>
    <row r="34" spans="2:6">
      <c r="B34" s="237"/>
      <c r="D34" s="237"/>
      <c r="F34" s="237"/>
    </row>
  </sheetData>
  <mergeCells count="8">
    <mergeCell ref="A9:A10"/>
    <mergeCell ref="H9:I9"/>
    <mergeCell ref="B9:B10"/>
    <mergeCell ref="C9:C10"/>
    <mergeCell ref="F9:F10"/>
    <mergeCell ref="G9:G10"/>
    <mergeCell ref="D9:D10"/>
    <mergeCell ref="E9:E10"/>
  </mergeCells>
  <phoneticPr fontId="37" type="noConversion"/>
  <printOptions horizontalCentered="1"/>
  <pageMargins left="0.6692913385826772" right="0.39370078740157483" top="0.78740157480314965" bottom="0" header="0.55118110236220474" footer="0"/>
  <pageSetup paperSize="9" scale="9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tabColor theme="6" tint="0.59999389629810485"/>
    <pageSetUpPr fitToPage="1"/>
  </sheetPr>
  <dimension ref="A1:M39"/>
  <sheetViews>
    <sheetView zoomScaleNormal="100" workbookViewId="0">
      <selection activeCell="A9" sqref="A9:A10"/>
    </sheetView>
  </sheetViews>
  <sheetFormatPr defaultColWidth="9.140625" defaultRowHeight="12.75"/>
  <cols>
    <col min="1" max="1" width="6.140625" style="195" customWidth="1"/>
    <col min="2" max="2" width="43.140625" style="195" customWidth="1"/>
    <col min="3" max="3" width="9.28515625" style="195" customWidth="1"/>
    <col min="4" max="4" width="7.28515625" style="195" bestFit="1" customWidth="1"/>
    <col min="5" max="5" width="9.28515625" style="195" customWidth="1"/>
    <col min="6" max="6" width="7.28515625" style="195" bestFit="1" customWidth="1"/>
    <col min="7" max="7" width="9.28515625" style="195" customWidth="1"/>
    <col min="8" max="8" width="7.28515625" style="195" bestFit="1" customWidth="1"/>
    <col min="9" max="9" width="8.7109375" style="89" customWidth="1"/>
    <col min="10" max="10" width="8.7109375" style="195" customWidth="1"/>
    <col min="11" max="16384" width="9.140625" style="195"/>
  </cols>
  <sheetData>
    <row r="1" spans="1:13" ht="27.75">
      <c r="A1" s="1183" t="s">
        <v>409</v>
      </c>
      <c r="B1" s="206"/>
      <c r="C1" s="206"/>
      <c r="D1" s="206"/>
      <c r="E1" s="206"/>
      <c r="F1" s="206"/>
      <c r="G1" s="206"/>
      <c r="H1" s="206"/>
      <c r="I1" s="206"/>
    </row>
    <row r="2" spans="1:13">
      <c r="I2" s="195"/>
    </row>
    <row r="3" spans="1:13" s="216" customFormat="1" ht="26.25">
      <c r="A3" s="704" t="s">
        <v>492</v>
      </c>
      <c r="C3" s="675"/>
      <c r="D3" s="675"/>
      <c r="E3" s="675"/>
      <c r="F3" s="675"/>
      <c r="G3" s="675"/>
      <c r="H3" s="675"/>
      <c r="I3" s="676"/>
    </row>
    <row r="4" spans="1:13" s="216" customFormat="1">
      <c r="A4" s="677"/>
      <c r="B4" s="612"/>
      <c r="C4" s="675"/>
      <c r="D4" s="675"/>
      <c r="E4" s="675"/>
      <c r="F4" s="675"/>
      <c r="G4" s="675"/>
      <c r="H4" s="675"/>
      <c r="I4" s="676"/>
    </row>
    <row r="5" spans="1:13" s="216" customFormat="1" ht="23.25">
      <c r="A5" s="678" t="s">
        <v>153</v>
      </c>
      <c r="C5" s="679"/>
      <c r="D5" s="679"/>
      <c r="E5" s="679"/>
      <c r="F5" s="679"/>
      <c r="G5" s="679"/>
      <c r="H5" s="679"/>
      <c r="I5" s="679"/>
      <c r="J5" s="2"/>
      <c r="K5" s="2"/>
    </row>
    <row r="6" spans="1:13" ht="20.25">
      <c r="A6" s="259"/>
      <c r="B6" s="303"/>
      <c r="C6" s="304"/>
      <c r="D6" s="304"/>
      <c r="E6" s="304"/>
      <c r="F6" s="304"/>
      <c r="G6" s="304"/>
      <c r="H6" s="304"/>
      <c r="I6" s="305"/>
      <c r="J6" s="15"/>
      <c r="K6" s="15"/>
    </row>
    <row r="7" spans="1:13" ht="15.75" customHeight="1">
      <c r="A7" s="260" t="s">
        <v>700</v>
      </c>
      <c r="C7" s="307"/>
      <c r="D7" s="307"/>
      <c r="E7" s="307"/>
      <c r="F7" s="307"/>
      <c r="G7" s="307"/>
      <c r="H7" s="307"/>
      <c r="I7" s="307"/>
      <c r="J7" s="15"/>
      <c r="K7" s="15"/>
    </row>
    <row r="8" spans="1:13" ht="17.25" customHeight="1" thickBot="1">
      <c r="A8" s="308"/>
      <c r="B8" s="303"/>
      <c r="C8" s="304"/>
      <c r="D8" s="304"/>
      <c r="E8" s="797"/>
      <c r="F8" s="304"/>
      <c r="G8" s="797"/>
      <c r="H8" s="304"/>
      <c r="I8" s="305"/>
    </row>
    <row r="9" spans="1:13" ht="21" customHeight="1" thickTop="1" thickBot="1">
      <c r="A9" s="1524" t="s">
        <v>826</v>
      </c>
      <c r="B9" s="1565" t="s">
        <v>58</v>
      </c>
      <c r="C9" s="1538">
        <v>2012</v>
      </c>
      <c r="D9" s="1538" t="s">
        <v>73</v>
      </c>
      <c r="E9" s="1538">
        <v>2013</v>
      </c>
      <c r="F9" s="1538" t="s">
        <v>73</v>
      </c>
      <c r="G9" s="1561">
        <v>2014</v>
      </c>
      <c r="H9" s="1538" t="s">
        <v>73</v>
      </c>
      <c r="I9" s="1563" t="s">
        <v>414</v>
      </c>
      <c r="J9" s="1564"/>
    </row>
    <row r="10" spans="1:13" ht="22.5" customHeight="1" thickTop="1" thickBot="1">
      <c r="A10" s="1525"/>
      <c r="B10" s="1566"/>
      <c r="C10" s="1539"/>
      <c r="D10" s="1539"/>
      <c r="E10" s="1539"/>
      <c r="F10" s="1539"/>
      <c r="G10" s="1567"/>
      <c r="H10" s="1541"/>
      <c r="I10" s="1300" t="s">
        <v>630</v>
      </c>
      <c r="J10" s="1301" t="s">
        <v>710</v>
      </c>
      <c r="L10" s="796"/>
      <c r="M10" s="796"/>
    </row>
    <row r="11" spans="1:13" ht="18" customHeight="1" thickTop="1">
      <c r="A11" s="552" t="s">
        <v>336</v>
      </c>
      <c r="B11" s="673" t="s">
        <v>607</v>
      </c>
      <c r="C11" s="553">
        <v>380</v>
      </c>
      <c r="D11" s="981">
        <f t="shared" ref="D11:D33" si="0">+C11/C$33</f>
        <v>9.0169185867166549E-4</v>
      </c>
      <c r="E11" s="744">
        <v>1274</v>
      </c>
      <c r="F11" s="982">
        <f>+E11/E$33</f>
        <v>2.9686728121766852E-3</v>
      </c>
      <c r="G11" s="744">
        <v>777</v>
      </c>
      <c r="H11" s="983">
        <f>+G11/G$33</f>
        <v>1.7652350920557606E-3</v>
      </c>
      <c r="I11" s="1316">
        <f>IF(C11&gt;0,(E11-C11)/C11,"-")</f>
        <v>2.3526315789473684</v>
      </c>
      <c r="J11" s="1317">
        <f>IF(E11&gt;0,(G11-E11)/E11,"-")</f>
        <v>-0.39010989010989011</v>
      </c>
      <c r="L11" s="795"/>
      <c r="M11" s="795"/>
    </row>
    <row r="12" spans="1:13" ht="18" customHeight="1">
      <c r="A12" s="554" t="s">
        <v>248</v>
      </c>
      <c r="B12" s="674" t="s">
        <v>415</v>
      </c>
      <c r="C12" s="553">
        <v>12393</v>
      </c>
      <c r="D12" s="982">
        <f t="shared" si="0"/>
        <v>2.9407018959257764E-2</v>
      </c>
      <c r="E12" s="718">
        <v>13559</v>
      </c>
      <c r="F12" s="982">
        <f t="shared" ref="F12:H33" si="1">+E12/E$33</f>
        <v>3.1595160643880432E-2</v>
      </c>
      <c r="G12" s="744">
        <v>14902</v>
      </c>
      <c r="H12" s="983">
        <f t="shared" si="1"/>
        <v>3.38552552661711E-2</v>
      </c>
      <c r="I12" s="1316">
        <f>IF(C12&gt;0,(E12-C12)/C12,"-")</f>
        <v>9.4085370773823937E-2</v>
      </c>
      <c r="J12" s="1317">
        <f>IF(E12&gt;0,(G12-E12)/E12,"-")</f>
        <v>9.9048602404307101E-2</v>
      </c>
      <c r="L12" s="795"/>
      <c r="M12" s="795"/>
    </row>
    <row r="13" spans="1:13" ht="18" customHeight="1">
      <c r="A13" s="554" t="s">
        <v>416</v>
      </c>
      <c r="B13" s="674" t="s">
        <v>593</v>
      </c>
      <c r="C13" s="553">
        <v>938</v>
      </c>
      <c r="D13" s="982">
        <f t="shared" si="0"/>
        <v>2.2257551669316376E-3</v>
      </c>
      <c r="E13" s="718">
        <v>925</v>
      </c>
      <c r="F13" s="982">
        <f t="shared" si="1"/>
        <v>2.1554335567216905E-3</v>
      </c>
      <c r="G13" s="744">
        <v>919</v>
      </c>
      <c r="H13" s="983">
        <f t="shared" si="1"/>
        <v>2.0878391886734156E-3</v>
      </c>
      <c r="I13" s="1316">
        <f t="shared" ref="I13:I33" si="2">IF(C13&gt;0,(E13-C13)/C13,"-")</f>
        <v>-1.3859275053304905E-2</v>
      </c>
      <c r="J13" s="1317">
        <f t="shared" ref="J13:J33" si="3">IF(E13&gt;0,(G13-E13)/E13,"-")</f>
        <v>-6.4864864864864862E-3</v>
      </c>
      <c r="L13" s="795"/>
      <c r="M13" s="795"/>
    </row>
    <row r="14" spans="1:13" ht="18" customHeight="1">
      <c r="A14" s="554" t="s">
        <v>417</v>
      </c>
      <c r="B14" s="674" t="s">
        <v>418</v>
      </c>
      <c r="C14" s="553">
        <v>41042</v>
      </c>
      <c r="D14" s="982">
        <f t="shared" si="0"/>
        <v>9.7387466483164459E-2</v>
      </c>
      <c r="E14" s="718">
        <v>40895</v>
      </c>
      <c r="F14" s="982">
        <f t="shared" si="1"/>
        <v>9.5293465191495702E-2</v>
      </c>
      <c r="G14" s="744">
        <v>41508</v>
      </c>
      <c r="H14" s="983">
        <f t="shared" si="1"/>
        <v>9.4300358045110055E-2</v>
      </c>
      <c r="I14" s="1316">
        <f t="shared" si="2"/>
        <v>-3.5816967984016374E-3</v>
      </c>
      <c r="J14" s="1317">
        <f t="shared" si="3"/>
        <v>1.4989607531483066E-2</v>
      </c>
      <c r="L14" s="795"/>
      <c r="M14" s="795"/>
    </row>
    <row r="15" spans="1:13" ht="18" customHeight="1">
      <c r="A15" s="554" t="s">
        <v>234</v>
      </c>
      <c r="B15" s="674" t="s">
        <v>608</v>
      </c>
      <c r="C15" s="553">
        <v>792</v>
      </c>
      <c r="D15" s="982">
        <f t="shared" si="0"/>
        <v>1.8793156633367344E-3</v>
      </c>
      <c r="E15" s="718">
        <v>817</v>
      </c>
      <c r="F15" s="982">
        <f t="shared" si="1"/>
        <v>1.903772125234185E-3</v>
      </c>
      <c r="G15" s="744">
        <v>819</v>
      </c>
      <c r="H15" s="983">
        <f t="shared" si="1"/>
        <v>1.8606532051398557E-3</v>
      </c>
      <c r="I15" s="1316">
        <f t="shared" si="2"/>
        <v>3.1565656565656568E-2</v>
      </c>
      <c r="J15" s="1317">
        <f t="shared" si="3"/>
        <v>2.4479804161566705E-3</v>
      </c>
      <c r="L15" s="795"/>
      <c r="M15" s="795"/>
    </row>
    <row r="16" spans="1:13" ht="18" customHeight="1">
      <c r="A16" s="554" t="s">
        <v>243</v>
      </c>
      <c r="B16" s="674" t="s">
        <v>419</v>
      </c>
      <c r="C16" s="553">
        <v>1056</v>
      </c>
      <c r="D16" s="982">
        <f t="shared" si="0"/>
        <v>2.5057542177823128E-3</v>
      </c>
      <c r="E16" s="718">
        <v>1086</v>
      </c>
      <c r="F16" s="982">
        <f t="shared" si="1"/>
        <v>2.5305955055132494E-3</v>
      </c>
      <c r="G16" s="744">
        <v>1097</v>
      </c>
      <c r="H16" s="983">
        <f t="shared" si="1"/>
        <v>2.4922302393631524E-3</v>
      </c>
      <c r="I16" s="1316">
        <f t="shared" si="2"/>
        <v>2.8409090909090908E-2</v>
      </c>
      <c r="J16" s="1317">
        <f t="shared" si="3"/>
        <v>1.0128913443830571E-2</v>
      </c>
      <c r="L16" s="795"/>
      <c r="M16" s="795"/>
    </row>
    <row r="17" spans="1:13" ht="18" customHeight="1">
      <c r="A17" s="554" t="s">
        <v>437</v>
      </c>
      <c r="B17" s="674" t="s">
        <v>477</v>
      </c>
      <c r="C17" s="553">
        <v>47107</v>
      </c>
      <c r="D17" s="982">
        <f t="shared" si="0"/>
        <v>0.11177894312222671</v>
      </c>
      <c r="E17" s="718">
        <v>45624</v>
      </c>
      <c r="F17" s="982">
        <f t="shared" si="1"/>
        <v>0.10631297361283287</v>
      </c>
      <c r="G17" s="744">
        <v>45133</v>
      </c>
      <c r="H17" s="983">
        <f t="shared" si="1"/>
        <v>0.1025358499482016</v>
      </c>
      <c r="I17" s="1316">
        <f t="shared" si="2"/>
        <v>-3.1481520793088073E-2</v>
      </c>
      <c r="J17" s="1317">
        <f t="shared" si="3"/>
        <v>-1.0761879712432053E-2</v>
      </c>
      <c r="L17" s="795"/>
      <c r="M17" s="795"/>
    </row>
    <row r="18" spans="1:13" ht="18" customHeight="1">
      <c r="A18" s="554" t="s">
        <v>250</v>
      </c>
      <c r="B18" s="674" t="s">
        <v>420</v>
      </c>
      <c r="C18" s="553">
        <v>104210</v>
      </c>
      <c r="D18" s="982">
        <f t="shared" si="0"/>
        <v>0.2472771278741428</v>
      </c>
      <c r="E18" s="718">
        <v>104604</v>
      </c>
      <c r="F18" s="982">
        <f t="shared" si="1"/>
        <v>0.24374807758628725</v>
      </c>
      <c r="G18" s="744">
        <v>106084</v>
      </c>
      <c r="H18" s="983">
        <f t="shared" si="1"/>
        <v>0.24100797877174171</v>
      </c>
      <c r="I18" s="1316">
        <f t="shared" si="2"/>
        <v>3.7808271758948278E-3</v>
      </c>
      <c r="J18" s="1317">
        <f t="shared" si="3"/>
        <v>1.4148598523957018E-2</v>
      </c>
      <c r="L18" s="795"/>
      <c r="M18" s="795"/>
    </row>
    <row r="19" spans="1:13" ht="18" customHeight="1">
      <c r="A19" s="554" t="s">
        <v>421</v>
      </c>
      <c r="B19" s="674" t="s">
        <v>422</v>
      </c>
      <c r="C19" s="553">
        <v>19511</v>
      </c>
      <c r="D19" s="982">
        <f t="shared" si="0"/>
        <v>4.6297131196165436E-2</v>
      </c>
      <c r="E19" s="718">
        <v>19089</v>
      </c>
      <c r="F19" s="982">
        <f t="shared" si="1"/>
        <v>4.4481158015416591E-2</v>
      </c>
      <c r="G19" s="744">
        <v>18948</v>
      </c>
      <c r="H19" s="983">
        <f t="shared" si="1"/>
        <v>4.3047200159938931E-2</v>
      </c>
      <c r="I19" s="1316">
        <f t="shared" si="2"/>
        <v>-2.1628824765516887E-2</v>
      </c>
      <c r="J19" s="1317">
        <f t="shared" si="3"/>
        <v>-7.3864529310073866E-3</v>
      </c>
      <c r="L19" s="795"/>
      <c r="M19" s="795"/>
    </row>
    <row r="20" spans="1:13" ht="18" customHeight="1">
      <c r="A20" s="554" t="s">
        <v>423</v>
      </c>
      <c r="B20" s="674" t="s">
        <v>424</v>
      </c>
      <c r="C20" s="553">
        <v>35379</v>
      </c>
      <c r="D20" s="982">
        <f t="shared" si="0"/>
        <v>8.3949884915644354E-2</v>
      </c>
      <c r="E20" s="718">
        <v>36093</v>
      </c>
      <c r="F20" s="982">
        <f t="shared" si="1"/>
        <v>8.4103852284060504E-2</v>
      </c>
      <c r="G20" s="744">
        <v>37615</v>
      </c>
      <c r="H20" s="983">
        <f t="shared" si="1"/>
        <v>8.5456007706148557E-2</v>
      </c>
      <c r="I20" s="1316">
        <f t="shared" si="2"/>
        <v>2.0181463580089883E-2</v>
      </c>
      <c r="J20" s="1317">
        <f t="shared" si="3"/>
        <v>4.2168841603635057E-2</v>
      </c>
      <c r="L20" s="795"/>
      <c r="M20" s="795"/>
    </row>
    <row r="21" spans="1:13" ht="18" customHeight="1">
      <c r="A21" s="554" t="s">
        <v>425</v>
      </c>
      <c r="B21" s="674" t="s">
        <v>609</v>
      </c>
      <c r="C21" s="553">
        <v>9549</v>
      </c>
      <c r="D21" s="982">
        <f t="shared" si="0"/>
        <v>2.2658567259094035E-2</v>
      </c>
      <c r="E21" s="718">
        <v>10025</v>
      </c>
      <c r="F21" s="982">
        <f t="shared" si="1"/>
        <v>2.3360239357983727E-2</v>
      </c>
      <c r="G21" s="744">
        <v>10514</v>
      </c>
      <c r="H21" s="983">
        <f t="shared" si="1"/>
        <v>2.388633430871849E-2</v>
      </c>
      <c r="I21" s="1316">
        <f t="shared" si="2"/>
        <v>4.9848151638915067E-2</v>
      </c>
      <c r="J21" s="1317">
        <f t="shared" si="3"/>
        <v>4.8778054862842896E-2</v>
      </c>
      <c r="L21" s="795"/>
      <c r="M21" s="795"/>
    </row>
    <row r="22" spans="1:13" ht="18" customHeight="1">
      <c r="A22" s="554" t="s">
        <v>426</v>
      </c>
      <c r="B22" s="674" t="s">
        <v>610</v>
      </c>
      <c r="C22" s="553">
        <v>8453</v>
      </c>
      <c r="D22" s="982">
        <f t="shared" si="0"/>
        <v>2.0057898108819971E-2</v>
      </c>
      <c r="E22" s="718">
        <v>8853</v>
      </c>
      <c r="F22" s="982">
        <f t="shared" si="1"/>
        <v>2.0629246786656352E-2</v>
      </c>
      <c r="G22" s="744">
        <v>9249</v>
      </c>
      <c r="H22" s="983">
        <f t="shared" si="1"/>
        <v>2.1012431617018955E-2</v>
      </c>
      <c r="I22" s="1316">
        <f t="shared" si="2"/>
        <v>4.7320477936827164E-2</v>
      </c>
      <c r="J22" s="1317">
        <f t="shared" si="3"/>
        <v>4.4730599796679094E-2</v>
      </c>
    </row>
    <row r="23" spans="1:13" ht="18" customHeight="1">
      <c r="A23" s="554" t="s">
        <v>427</v>
      </c>
      <c r="B23" s="674" t="s">
        <v>594</v>
      </c>
      <c r="C23" s="553">
        <v>27577</v>
      </c>
      <c r="D23" s="982">
        <f t="shared" si="0"/>
        <v>6.5436727333127678E-2</v>
      </c>
      <c r="E23" s="718">
        <v>27577</v>
      </c>
      <c r="F23" s="982">
        <f t="shared" si="1"/>
        <v>6.4259882371582769E-2</v>
      </c>
      <c r="G23" s="744">
        <v>28939</v>
      </c>
      <c r="H23" s="983">
        <f t="shared" si="1"/>
        <v>6.5745351774776903E-2</v>
      </c>
      <c r="I23" s="1316">
        <f t="shared" si="2"/>
        <v>0</v>
      </c>
      <c r="J23" s="1317">
        <f t="shared" si="3"/>
        <v>4.9388983573267577E-2</v>
      </c>
    </row>
    <row r="24" spans="1:13" ht="18" customHeight="1">
      <c r="A24" s="554" t="s">
        <v>251</v>
      </c>
      <c r="B24" s="674" t="s">
        <v>595</v>
      </c>
      <c r="C24" s="553">
        <v>38607</v>
      </c>
      <c r="D24" s="982">
        <f t="shared" si="0"/>
        <v>9.1609519967728925E-2</v>
      </c>
      <c r="E24" s="718">
        <v>39434</v>
      </c>
      <c r="F24" s="982">
        <f t="shared" si="1"/>
        <v>9.1889045271095288E-2</v>
      </c>
      <c r="G24" s="744">
        <v>40962</v>
      </c>
      <c r="H24" s="983">
        <f t="shared" si="1"/>
        <v>9.3059922575016815E-2</v>
      </c>
      <c r="I24" s="1316">
        <f t="shared" si="2"/>
        <v>2.1420985831584947E-2</v>
      </c>
      <c r="J24" s="1317">
        <f t="shared" si="3"/>
        <v>3.8748288279149973E-2</v>
      </c>
    </row>
    <row r="25" spans="1:13" ht="18" customHeight="1">
      <c r="A25" s="554" t="s">
        <v>254</v>
      </c>
      <c r="B25" s="674" t="s">
        <v>611</v>
      </c>
      <c r="C25" s="553">
        <v>13190</v>
      </c>
      <c r="D25" s="982">
        <f t="shared" si="0"/>
        <v>3.1298198989155972E-2</v>
      </c>
      <c r="E25" s="718">
        <v>13448</v>
      </c>
      <c r="F25" s="982">
        <f t="shared" si="1"/>
        <v>3.1336508617073829E-2</v>
      </c>
      <c r="G25" s="744">
        <v>13995</v>
      </c>
      <c r="H25" s="983">
        <f t="shared" si="1"/>
        <v>3.1794678395521712E-2</v>
      </c>
      <c r="I25" s="1316">
        <f t="shared" si="2"/>
        <v>1.9560272934040938E-2</v>
      </c>
      <c r="J25" s="1317">
        <f t="shared" si="3"/>
        <v>4.0675193337299229E-2</v>
      </c>
    </row>
    <row r="26" spans="1:13" ht="18" customHeight="1">
      <c r="A26" s="554" t="s">
        <v>236</v>
      </c>
      <c r="B26" s="674" t="s">
        <v>429</v>
      </c>
      <c r="C26" s="553">
        <v>476</v>
      </c>
      <c r="D26" s="982">
        <f t="shared" si="0"/>
        <v>1.1294876966518757E-3</v>
      </c>
      <c r="E26" s="718">
        <v>489</v>
      </c>
      <c r="F26" s="982">
        <f t="shared" si="1"/>
        <v>1.1394670370128721E-3</v>
      </c>
      <c r="G26" s="744">
        <v>519</v>
      </c>
      <c r="H26" s="983">
        <f t="shared" si="1"/>
        <v>1.179095254539176E-3</v>
      </c>
      <c r="I26" s="1316">
        <f t="shared" si="2"/>
        <v>2.7310924369747899E-2</v>
      </c>
      <c r="J26" s="1317">
        <f t="shared" si="3"/>
        <v>6.1349693251533742E-2</v>
      </c>
    </row>
    <row r="27" spans="1:13" ht="18" customHeight="1">
      <c r="A27" s="554" t="s">
        <v>246</v>
      </c>
      <c r="B27" s="674" t="s">
        <v>119</v>
      </c>
      <c r="C27" s="553">
        <v>5921</v>
      </c>
      <c r="D27" s="982">
        <f t="shared" si="0"/>
        <v>1.4049782882091926E-2</v>
      </c>
      <c r="E27" s="718">
        <v>6019</v>
      </c>
      <c r="F27" s="982">
        <f t="shared" si="1"/>
        <v>1.4025464408549033E-2</v>
      </c>
      <c r="G27" s="744">
        <v>6259</v>
      </c>
      <c r="H27" s="983">
        <f t="shared" si="1"/>
        <v>1.4219570709365515E-2</v>
      </c>
      <c r="I27" s="1316">
        <f t="shared" si="2"/>
        <v>1.6551258233406519E-2</v>
      </c>
      <c r="J27" s="1317">
        <f t="shared" si="3"/>
        <v>3.9873733178268818E-2</v>
      </c>
    </row>
    <row r="28" spans="1:13" ht="18" customHeight="1">
      <c r="A28" s="554" t="s">
        <v>430</v>
      </c>
      <c r="B28" s="674" t="s">
        <v>596</v>
      </c>
      <c r="C28" s="553">
        <v>23622</v>
      </c>
      <c r="D28" s="982">
        <f t="shared" si="0"/>
        <v>5.6052013383005479E-2</v>
      </c>
      <c r="E28" s="718">
        <v>24641</v>
      </c>
      <c r="F28" s="982">
        <f t="shared" si="1"/>
        <v>5.7418419752626133E-2</v>
      </c>
      <c r="G28" s="744">
        <v>25536</v>
      </c>
      <c r="H28" s="983">
        <f t="shared" si="1"/>
        <v>5.8014212755129857E-2</v>
      </c>
      <c r="I28" s="1316">
        <f t="shared" si="2"/>
        <v>4.313775294217255E-2</v>
      </c>
      <c r="J28" s="1317">
        <f t="shared" si="3"/>
        <v>3.6321577858041479E-2</v>
      </c>
    </row>
    <row r="29" spans="1:13" ht="18" customHeight="1">
      <c r="A29" s="554" t="s">
        <v>431</v>
      </c>
      <c r="B29" s="674" t="s">
        <v>612</v>
      </c>
      <c r="C29" s="553">
        <v>10577</v>
      </c>
      <c r="D29" s="982">
        <f t="shared" si="0"/>
        <v>2.5097881024132122E-2</v>
      </c>
      <c r="E29" s="718">
        <v>11735</v>
      </c>
      <c r="F29" s="982">
        <f t="shared" si="1"/>
        <v>2.7344878689869231E-2</v>
      </c>
      <c r="G29" s="744">
        <v>12376</v>
      </c>
      <c r="H29" s="983">
        <f t="shared" si="1"/>
        <v>2.8116537322113375E-2</v>
      </c>
      <c r="I29" s="1316">
        <f t="shared" si="2"/>
        <v>0.10948284012479909</v>
      </c>
      <c r="J29" s="1317">
        <f t="shared" si="3"/>
        <v>5.4622922880272685E-2</v>
      </c>
    </row>
    <row r="30" spans="1:13" ht="18" customHeight="1">
      <c r="A30" s="554" t="s">
        <v>432</v>
      </c>
      <c r="B30" s="674" t="s">
        <v>597</v>
      </c>
      <c r="C30" s="553">
        <v>20640</v>
      </c>
      <c r="D30" s="982">
        <f t="shared" si="0"/>
        <v>4.8976105165745201E-2</v>
      </c>
      <c r="E30" s="718">
        <v>22951</v>
      </c>
      <c r="F30" s="982">
        <f t="shared" si="1"/>
        <v>5.3480384389534612E-2</v>
      </c>
      <c r="G30" s="744">
        <v>24006</v>
      </c>
      <c r="H30" s="983">
        <f t="shared" si="1"/>
        <v>5.4538267207066393E-2</v>
      </c>
      <c r="I30" s="1316">
        <f t="shared" si="2"/>
        <v>0.11196705426356589</v>
      </c>
      <c r="J30" s="1317">
        <f t="shared" si="3"/>
        <v>4.5967495969674525E-2</v>
      </c>
    </row>
    <row r="31" spans="1:13" ht="18" customHeight="1">
      <c r="A31" s="554" t="s">
        <v>256</v>
      </c>
      <c r="B31" s="674" t="s">
        <v>488</v>
      </c>
      <c r="C31" s="553">
        <v>2</v>
      </c>
      <c r="D31" s="982">
        <f t="shared" si="0"/>
        <v>4.7457466245877137E-6</v>
      </c>
      <c r="E31" s="718">
        <v>1</v>
      </c>
      <c r="F31" s="982">
        <f t="shared" si="1"/>
        <v>2.3301984396991246E-6</v>
      </c>
      <c r="G31" s="744">
        <v>1</v>
      </c>
      <c r="H31" s="983">
        <f t="shared" si="1"/>
        <v>2.271859835335599E-6</v>
      </c>
      <c r="I31" s="1316">
        <f t="shared" si="2"/>
        <v>-0.5</v>
      </c>
      <c r="J31" s="1317">
        <f t="shared" si="3"/>
        <v>0</v>
      </c>
    </row>
    <row r="32" spans="1:13" ht="18" customHeight="1" thickBot="1">
      <c r="A32" s="554" t="s">
        <v>433</v>
      </c>
      <c r="B32" s="674" t="s">
        <v>434</v>
      </c>
      <c r="C32" s="553">
        <v>8</v>
      </c>
      <c r="D32" s="1107">
        <f t="shared" si="0"/>
        <v>1.8982986498350855E-5</v>
      </c>
      <c r="E32" s="718">
        <v>9</v>
      </c>
      <c r="F32" s="982">
        <f t="shared" si="1"/>
        <v>2.0971785957292124E-5</v>
      </c>
      <c r="G32" s="744">
        <v>10</v>
      </c>
      <c r="H32" s="983">
        <f t="shared" si="1"/>
        <v>2.271859835335599E-5</v>
      </c>
      <c r="I32" s="1316">
        <f t="shared" si="2"/>
        <v>0.125</v>
      </c>
      <c r="J32" s="1317">
        <f t="shared" si="3"/>
        <v>0.1111111111111111</v>
      </c>
    </row>
    <row r="33" spans="1:10" s="86" customFormat="1" ht="24.75" customHeight="1" thickTop="1" thickBot="1">
      <c r="A33" s="320" t="s">
        <v>57</v>
      </c>
      <c r="B33" s="555"/>
      <c r="C33" s="770">
        <v>421430</v>
      </c>
      <c r="D33" s="771">
        <f t="shared" si="0"/>
        <v>1</v>
      </c>
      <c r="E33" s="770">
        <v>429148</v>
      </c>
      <c r="F33" s="772">
        <f t="shared" si="1"/>
        <v>1</v>
      </c>
      <c r="G33" s="1023">
        <v>440168</v>
      </c>
      <c r="H33" s="301">
        <f t="shared" si="1"/>
        <v>1</v>
      </c>
      <c r="I33" s="1318">
        <f t="shared" si="2"/>
        <v>1.8313836224283984E-2</v>
      </c>
      <c r="J33" s="1319">
        <f t="shared" si="3"/>
        <v>2.5678786805484355E-2</v>
      </c>
    </row>
    <row r="34" spans="1:10" ht="14.25" customHeight="1" thickTop="1">
      <c r="A34" s="199" t="str">
        <f>+data!A1</f>
        <v>Fonte: AT - Autoridade Tributária e Aduaneira</v>
      </c>
      <c r="B34" s="711"/>
      <c r="C34" s="309"/>
      <c r="D34" s="325"/>
      <c r="E34" s="309"/>
      <c r="F34" s="325"/>
      <c r="G34" s="309"/>
      <c r="H34" s="325"/>
      <c r="I34" s="305"/>
    </row>
    <row r="35" spans="1:10" ht="14.25" customHeight="1">
      <c r="A35" s="282" t="str">
        <f>+data!A2</f>
        <v>Data: 2015-11</v>
      </c>
      <c r="B35" s="200"/>
      <c r="C35" s="647"/>
      <c r="D35" s="647"/>
      <c r="E35" s="647"/>
      <c r="F35" s="647"/>
      <c r="G35" s="647"/>
      <c r="H35" s="647"/>
      <c r="I35" s="305"/>
    </row>
    <row r="36" spans="1:10" ht="14.1" customHeight="1">
      <c r="A36" s="280" t="str">
        <f>+data!A3</f>
        <v xml:space="preserve"> </v>
      </c>
      <c r="B36" s="200"/>
      <c r="C36" s="309"/>
      <c r="D36" s="200"/>
      <c r="E36" s="309"/>
      <c r="F36" s="200"/>
      <c r="G36" s="309"/>
      <c r="H36" s="200"/>
      <c r="I36" s="305"/>
    </row>
    <row r="37" spans="1:10">
      <c r="B37" s="200"/>
      <c r="C37" s="240"/>
      <c r="D37" s="240"/>
      <c r="E37" s="240"/>
      <c r="F37" s="240"/>
      <c r="G37" s="240"/>
      <c r="H37" s="240"/>
    </row>
    <row r="39" spans="1:10">
      <c r="C39" s="309"/>
      <c r="D39" s="309"/>
      <c r="E39" s="309"/>
      <c r="F39" s="309"/>
      <c r="G39" s="309"/>
    </row>
  </sheetData>
  <mergeCells count="9">
    <mergeCell ref="A9:A10"/>
    <mergeCell ref="I9:J9"/>
    <mergeCell ref="G9:G10"/>
    <mergeCell ref="H9:H10"/>
    <mergeCell ref="B9:B10"/>
    <mergeCell ref="E9:E10"/>
    <mergeCell ref="F9:F10"/>
    <mergeCell ref="C9:C10"/>
    <mergeCell ref="D9:D10"/>
  </mergeCells>
  <phoneticPr fontId="37" type="noConversion"/>
  <printOptions horizontalCentered="1"/>
  <pageMargins left="0.6692913385826772" right="0.39370078740157483" top="0.78740157480314965" bottom="0" header="0.55118110236220474" footer="0"/>
  <pageSetup paperSize="9" scale="8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82"/>
  <sheetViews>
    <sheetView workbookViewId="0"/>
  </sheetViews>
  <sheetFormatPr defaultRowHeight="12.75"/>
  <sheetData>
    <row r="1" spans="1:7">
      <c r="A1" t="s">
        <v>390</v>
      </c>
      <c r="B1" s="575" t="e">
        <f>#REF!</f>
        <v>#REF!</v>
      </c>
      <c r="C1" s="575" t="e">
        <f>#REF!</f>
        <v>#REF!</v>
      </c>
      <c r="D1" s="575" t="e">
        <f>#REF!</f>
        <v>#REF!</v>
      </c>
    </row>
    <row r="2" spans="1:7">
      <c r="B2" s="575" t="e">
        <f>#REF!</f>
        <v>#REF!</v>
      </c>
      <c r="C2" s="575" t="e">
        <f>#REF!</f>
        <v>#REF!</v>
      </c>
      <c r="D2" s="575" t="e">
        <f>#REF!</f>
        <v>#REF!</v>
      </c>
    </row>
    <row r="3" spans="1:7">
      <c r="B3" s="575" t="e">
        <f>#REF!</f>
        <v>#REF!</v>
      </c>
      <c r="C3" s="575" t="e">
        <f>#REF!</f>
        <v>#REF!</v>
      </c>
      <c r="D3" s="575" t="e">
        <f>#REF!</f>
        <v>#REF!</v>
      </c>
    </row>
    <row r="5" spans="1:7">
      <c r="A5" t="s">
        <v>391</v>
      </c>
      <c r="B5" s="575" t="e">
        <f>#REF!</f>
        <v>#REF!</v>
      </c>
      <c r="C5" s="575" t="e">
        <f>#REF!</f>
        <v>#REF!</v>
      </c>
      <c r="D5" s="575" t="e">
        <f>#REF!</f>
        <v>#REF!</v>
      </c>
    </row>
    <row r="6" spans="1:7">
      <c r="B6" s="575" t="e">
        <f>#REF!</f>
        <v>#REF!</v>
      </c>
      <c r="C6" s="575" t="e">
        <f>#REF!</f>
        <v>#REF!</v>
      </c>
      <c r="D6" s="575" t="e">
        <f>#REF!</f>
        <v>#REF!</v>
      </c>
    </row>
    <row r="7" spans="1:7">
      <c r="B7" s="575" t="e">
        <f>#REF!</f>
        <v>#REF!</v>
      </c>
      <c r="C7" s="575" t="e">
        <f>#REF!</f>
        <v>#REF!</v>
      </c>
      <c r="D7" s="575" t="e">
        <f>#REF!</f>
        <v>#REF!</v>
      </c>
    </row>
    <row r="9" spans="1:7">
      <c r="A9" t="s">
        <v>392</v>
      </c>
      <c r="B9" s="575" t="e">
        <f>#REF!</f>
        <v>#REF!</v>
      </c>
      <c r="C9" s="575" t="e">
        <f>#REF!</f>
        <v>#REF!</v>
      </c>
      <c r="D9" s="575" t="e">
        <f>#REF!</f>
        <v>#REF!</v>
      </c>
    </row>
    <row r="10" spans="1:7">
      <c r="B10" s="575" t="e">
        <f>#REF!</f>
        <v>#REF!</v>
      </c>
      <c r="C10" s="575" t="e">
        <f>#REF!</f>
        <v>#REF!</v>
      </c>
      <c r="D10" s="575" t="e">
        <f>#REF!</f>
        <v>#REF!</v>
      </c>
    </row>
    <row r="11" spans="1:7">
      <c r="B11" s="575" t="e">
        <f>#REF!</f>
        <v>#REF!</v>
      </c>
      <c r="C11" s="575" t="e">
        <f>#REF!</f>
        <v>#REF!</v>
      </c>
      <c r="D11" s="575" t="e">
        <f>#REF!</f>
        <v>#REF!</v>
      </c>
    </row>
    <row r="16" spans="1:7">
      <c r="A16" t="s">
        <v>373</v>
      </c>
      <c r="B16" s="26" t="e">
        <f>'Q15 CRLNN'!#REF!</f>
        <v>#REF!</v>
      </c>
      <c r="C16" s="26" t="e">
        <f>'Q15 CRLNN'!#REF!</f>
        <v>#REF!</v>
      </c>
      <c r="D16" s="26">
        <f>'Q15 CRLNN'!C33</f>
        <v>185924</v>
      </c>
      <c r="E16" s="26">
        <f>'Q15 CRLNN'!D33</f>
        <v>1</v>
      </c>
      <c r="F16" s="26">
        <f>'Q15 CRLNN'!E33</f>
        <v>172827</v>
      </c>
      <c r="G16" s="26">
        <f>'Q15 CRLNN'!F33</f>
        <v>1</v>
      </c>
    </row>
    <row r="17" spans="1:9">
      <c r="B17" s="26" t="e">
        <f>#REF!</f>
        <v>#REF!</v>
      </c>
      <c r="C17" s="26" t="e">
        <f>#REF!</f>
        <v>#REF!</v>
      </c>
      <c r="D17" s="26" t="e">
        <f>#REF!</f>
        <v>#REF!</v>
      </c>
      <c r="E17" s="26" t="e">
        <f>#REF!</f>
        <v>#REF!</v>
      </c>
      <c r="F17" s="26" t="e">
        <f>#REF!</f>
        <v>#REF!</v>
      </c>
      <c r="G17" s="26" t="e">
        <f>#REF!</f>
        <v>#REF!</v>
      </c>
      <c r="H17" s="26"/>
      <c r="I17" s="26"/>
    </row>
    <row r="18" spans="1:9">
      <c r="B18" s="26" t="e">
        <f>'Q47 RLNN'!#REF!</f>
        <v>#REF!</v>
      </c>
      <c r="C18" s="26" t="e">
        <f>'Q47 RLNN'!#REF!</f>
        <v>#REF!</v>
      </c>
      <c r="D18" s="26">
        <f>'Q47 RLNN'!C34</f>
        <v>185924</v>
      </c>
      <c r="E18" s="26">
        <f>'Q47 RLNN'!D34</f>
        <v>1</v>
      </c>
      <c r="F18" s="26">
        <f>'Q47 RLNN'!E34</f>
        <v>172827</v>
      </c>
      <c r="G18" s="26">
        <f>'Q47 RLNN'!F34</f>
        <v>1</v>
      </c>
    </row>
    <row r="20" spans="1:9">
      <c r="A20" t="s">
        <v>374</v>
      </c>
      <c r="B20" s="26" t="e">
        <f>'Q16 CRLNV'!#REF!</f>
        <v>#REF!</v>
      </c>
      <c r="C20" s="26" t="e">
        <f>'Q16 CRLNV'!#REF!</f>
        <v>#REF!</v>
      </c>
      <c r="D20" s="26">
        <f>'Q16 CRLNV'!C34</f>
        <v>25219.671677280003</v>
      </c>
      <c r="E20" s="26">
        <f>'Q16 CRLNV'!D34</f>
        <v>1</v>
      </c>
      <c r="F20" s="26">
        <f>'Q16 CRLNV'!E34</f>
        <v>23027.894103839997</v>
      </c>
      <c r="G20" s="26">
        <f>'Q16 CRLNV'!F34</f>
        <v>1</v>
      </c>
    </row>
    <row r="21" spans="1:9">
      <c r="B21" s="26" t="e">
        <f>#REF!</f>
        <v>#REF!</v>
      </c>
      <c r="C21" s="26" t="e">
        <f>#REF!</f>
        <v>#REF!</v>
      </c>
      <c r="D21" s="26" t="e">
        <f>#REF!</f>
        <v>#REF!</v>
      </c>
      <c r="E21" s="26" t="e">
        <f>#REF!</f>
        <v>#REF!</v>
      </c>
      <c r="F21" s="26" t="e">
        <f>#REF!</f>
        <v>#REF!</v>
      </c>
      <c r="G21" s="26" t="e">
        <f>#REF!</f>
        <v>#REF!</v>
      </c>
    </row>
    <row r="22" spans="1:9">
      <c r="B22" s="26" t="e">
        <f>'Q48 RLNV'!#REF!</f>
        <v>#REF!</v>
      </c>
      <c r="C22" s="26" t="e">
        <f>'Q48 RLNV'!#REF!</f>
        <v>#REF!</v>
      </c>
      <c r="D22" s="26">
        <f>'Q48 RLNV'!C35</f>
        <v>25219.671677280003</v>
      </c>
      <c r="E22" s="26">
        <f>'Q48 RLNV'!D35</f>
        <v>1</v>
      </c>
      <c r="F22" s="26">
        <f>'Q48 RLNV'!E35</f>
        <v>23027.894103839997</v>
      </c>
      <c r="G22" s="26">
        <f>'Q48 RLNV'!F35</f>
        <v>1</v>
      </c>
    </row>
    <row r="24" spans="1:9">
      <c r="A24" t="s">
        <v>375</v>
      </c>
      <c r="B24" s="26" t="e">
        <f>'Q17 CRLPN '!#REF!</f>
        <v>#REF!</v>
      </c>
      <c r="C24" s="26" t="e">
        <f>'Q17 CRLPN '!#REF!</f>
        <v>#REF!</v>
      </c>
      <c r="D24" s="26">
        <f>'Q17 CRLPN '!C33</f>
        <v>175575</v>
      </c>
      <c r="E24" s="26">
        <f>'Q17 CRLPN '!D33</f>
        <v>1</v>
      </c>
      <c r="F24" s="26">
        <f>'Q17 CRLPN '!E33</f>
        <v>189341</v>
      </c>
      <c r="G24" s="26">
        <f>'Q17 CRLPN '!F33</f>
        <v>1</v>
      </c>
    </row>
    <row r="25" spans="1:9">
      <c r="B25" s="26" t="e">
        <f>#REF!</f>
        <v>#REF!</v>
      </c>
      <c r="C25" s="26" t="e">
        <f>#REF!</f>
        <v>#REF!</v>
      </c>
      <c r="D25" s="26" t="e">
        <f>#REF!</f>
        <v>#REF!</v>
      </c>
      <c r="E25" s="26" t="e">
        <f>#REF!</f>
        <v>#REF!</v>
      </c>
      <c r="F25" s="26" t="e">
        <f>#REF!</f>
        <v>#REF!</v>
      </c>
      <c r="G25" s="26" t="e">
        <f>#REF!</f>
        <v>#REF!</v>
      </c>
    </row>
    <row r="26" spans="1:9">
      <c r="B26" s="26" t="e">
        <f>'Q49 RLPN'!#REF!</f>
        <v>#REF!</v>
      </c>
      <c r="C26" s="26" t="e">
        <f>'Q49 RLPN'!#REF!</f>
        <v>#REF!</v>
      </c>
      <c r="D26" s="26">
        <f>'Q49 RLPN'!C34</f>
        <v>175575</v>
      </c>
      <c r="E26" s="26">
        <f>'Q49 RLPN'!D34</f>
        <v>1</v>
      </c>
      <c r="F26" s="26">
        <f>'Q49 RLPN'!E34</f>
        <v>189341</v>
      </c>
      <c r="G26" s="26">
        <f>'Q49 RLPN'!F34</f>
        <v>1</v>
      </c>
    </row>
    <row r="28" spans="1:9">
      <c r="A28" t="s">
        <v>376</v>
      </c>
      <c r="B28" s="26" t="e">
        <f>'Q18 CRLPV'!#REF!</f>
        <v>#REF!</v>
      </c>
      <c r="C28" s="26" t="e">
        <f>'Q18 CRLPV'!#REF!</f>
        <v>#REF!</v>
      </c>
      <c r="D28" s="26">
        <f>'Q18 CRLPV'!C34</f>
        <v>22337.787770160001</v>
      </c>
      <c r="E28" s="26">
        <f>'Q18 CRLPV'!D34</f>
        <v>1</v>
      </c>
      <c r="F28" s="26">
        <f>'Q18 CRLPV'!E34</f>
        <v>26222.743211389999</v>
      </c>
      <c r="G28" s="26">
        <f>'Q18 CRLPV'!F34</f>
        <v>1</v>
      </c>
    </row>
    <row r="29" spans="1:9">
      <c r="B29" s="26" t="e">
        <f>#REF!</f>
        <v>#REF!</v>
      </c>
      <c r="C29" s="26" t="e">
        <f>#REF!</f>
        <v>#REF!</v>
      </c>
      <c r="D29" s="26" t="e">
        <f>#REF!</f>
        <v>#REF!</v>
      </c>
      <c r="E29" s="26" t="e">
        <f>#REF!</f>
        <v>#REF!</v>
      </c>
      <c r="F29" s="26" t="e">
        <f>#REF!</f>
        <v>#REF!</v>
      </c>
      <c r="G29" s="26" t="e">
        <f>#REF!</f>
        <v>#REF!</v>
      </c>
    </row>
    <row r="30" spans="1:9">
      <c r="B30" s="26" t="e">
        <f>'Q50 RLPV'!#REF!</f>
        <v>#REF!</v>
      </c>
      <c r="C30" s="26" t="e">
        <f>'Q50 RLPV'!#REF!</f>
        <v>#REF!</v>
      </c>
      <c r="D30" s="26">
        <f>'Q50 RLPV'!C35</f>
        <v>22337.787770160001</v>
      </c>
      <c r="E30" s="26">
        <f>'Q50 RLPV'!D35</f>
        <v>1</v>
      </c>
      <c r="F30" s="26">
        <f>'Q50 RLPV'!E35</f>
        <v>26222.743211389999</v>
      </c>
      <c r="G30" s="26">
        <f>'Q50 RLPV'!F35</f>
        <v>1</v>
      </c>
    </row>
    <row r="32" spans="1:9">
      <c r="A32" t="s">
        <v>377</v>
      </c>
      <c r="B32" s="26" t="e">
        <f>'Q19 CPFTN'!#REF!</f>
        <v>#REF!</v>
      </c>
      <c r="C32" s="26" t="e">
        <f>'Q19 CPFTN'!#REF!</f>
        <v>#REF!</v>
      </c>
      <c r="D32" s="26">
        <f>'Q19 CPFTN'!C33</f>
        <v>173143</v>
      </c>
      <c r="E32" s="26">
        <f>'Q19 CPFTN'!D33</f>
        <v>1</v>
      </c>
      <c r="F32" s="26">
        <f>'Q19 CPFTN'!E33</f>
        <v>161174</v>
      </c>
      <c r="G32" s="26">
        <f>'Q19 CPFTN'!F33</f>
        <v>1</v>
      </c>
    </row>
    <row r="33" spans="1:7">
      <c r="B33" s="26" t="e">
        <f>#REF!</f>
        <v>#REF!</v>
      </c>
      <c r="C33" s="26" t="e">
        <f>#REF!</f>
        <v>#REF!</v>
      </c>
      <c r="D33" s="26" t="e">
        <f>#REF!</f>
        <v>#REF!</v>
      </c>
      <c r="E33" s="26" t="e">
        <f>#REF!</f>
        <v>#REF!</v>
      </c>
      <c r="F33" s="26" t="e">
        <f>#REF!</f>
        <v>#REF!</v>
      </c>
      <c r="G33" s="26" t="e">
        <f>#REF!</f>
        <v>#REF!</v>
      </c>
    </row>
    <row r="34" spans="1:7">
      <c r="B34" s="26" t="e">
        <f>'Q51 PFTN'!#REF!</f>
        <v>#REF!</v>
      </c>
      <c r="C34" s="26" t="e">
        <f>'Q51 PFTN'!#REF!</f>
        <v>#REF!</v>
      </c>
      <c r="D34" s="26">
        <f>'Q51 PFTN'!C34</f>
        <v>173143</v>
      </c>
      <c r="E34" s="26">
        <f>'Q51 PFTN'!D34</f>
        <v>1</v>
      </c>
      <c r="F34" s="26">
        <f>'Q51 PFTN'!E34</f>
        <v>161174</v>
      </c>
      <c r="G34" s="26">
        <f>'Q51 PFTN'!F34</f>
        <v>1</v>
      </c>
    </row>
    <row r="36" spans="1:7">
      <c r="A36" t="s">
        <v>378</v>
      </c>
      <c r="B36" s="26" t="e">
        <f>'Q20 CPFTV'!#REF!</f>
        <v>#REF!</v>
      </c>
      <c r="C36" s="26" t="e">
        <f>'Q20 CPFTV'!#REF!</f>
        <v>#REF!</v>
      </c>
      <c r="D36" s="26">
        <f>'Q20 CPFTV'!C34</f>
        <v>17658.445920689999</v>
      </c>
      <c r="E36" s="26">
        <f>'Q20 CPFTV'!D34</f>
        <v>1</v>
      </c>
      <c r="F36" s="26">
        <f>'Q20 CPFTV'!E34</f>
        <v>15551.225995540004</v>
      </c>
      <c r="G36" s="26">
        <f>'Q20 CPFTV'!F34</f>
        <v>1</v>
      </c>
    </row>
    <row r="37" spans="1:7">
      <c r="B37" s="26" t="e">
        <f>#REF!</f>
        <v>#REF!</v>
      </c>
      <c r="C37" s="26" t="e">
        <f>#REF!</f>
        <v>#REF!</v>
      </c>
      <c r="D37" s="26" t="e">
        <f>#REF!</f>
        <v>#REF!</v>
      </c>
      <c r="E37" s="26" t="e">
        <f>#REF!</f>
        <v>#REF!</v>
      </c>
      <c r="F37" s="26" t="e">
        <f>#REF!</f>
        <v>#REF!</v>
      </c>
      <c r="G37" s="26" t="e">
        <f>#REF!</f>
        <v>#REF!</v>
      </c>
    </row>
    <row r="38" spans="1:7">
      <c r="B38" s="26" t="e">
        <f>'Q52 PFTV'!#REF!</f>
        <v>#REF!</v>
      </c>
      <c r="C38" s="26" t="e">
        <f>'Q52 PFTV'!#REF!</f>
        <v>#REF!</v>
      </c>
      <c r="D38" s="26">
        <f>'Q52 PFTV'!C35</f>
        <v>17658.445920689999</v>
      </c>
      <c r="E38" s="26">
        <f>'Q52 PFTV'!D35</f>
        <v>1</v>
      </c>
      <c r="F38" s="26">
        <f>'Q52 PFTV'!E35</f>
        <v>15551.225995540004</v>
      </c>
      <c r="G38" s="26">
        <f>'Q52 PFTV'!F35</f>
        <v>1</v>
      </c>
    </row>
    <row r="40" spans="1:7">
      <c r="A40" t="s">
        <v>379</v>
      </c>
      <c r="B40" s="26" t="e">
        <f>'Q21 CLTTN'!#REF!</f>
        <v>#REF!</v>
      </c>
      <c r="C40" s="26" t="e">
        <f>'Q21 CLTTN'!#REF!</f>
        <v>#REF!</v>
      </c>
      <c r="D40" s="26">
        <f>'Q21 CLTTN'!C33</f>
        <v>187370</v>
      </c>
      <c r="E40" s="26">
        <f>'Q21 CLTTN'!D33</f>
        <v>1</v>
      </c>
      <c r="F40" s="26">
        <f>'Q21 CLTTN'!E33</f>
        <v>199941</v>
      </c>
      <c r="G40" s="26">
        <f>'Q21 CLTTN'!F33</f>
        <v>1</v>
      </c>
    </row>
    <row r="41" spans="1:7">
      <c r="B41" s="26" t="e">
        <f>#REF!</f>
        <v>#REF!</v>
      </c>
      <c r="C41" s="26" t="e">
        <f>#REF!</f>
        <v>#REF!</v>
      </c>
      <c r="D41" s="26" t="e">
        <f>#REF!</f>
        <v>#REF!</v>
      </c>
      <c r="E41" s="26" t="e">
        <f>#REF!</f>
        <v>#REF!</v>
      </c>
      <c r="F41" s="26" t="e">
        <f>#REF!</f>
        <v>#REF!</v>
      </c>
      <c r="G41" s="26" t="e">
        <f>#REF!</f>
        <v>#REF!</v>
      </c>
    </row>
    <row r="42" spans="1:7">
      <c r="B42" s="26" t="e">
        <f>'Q53 LTTN'!#REF!</f>
        <v>#REF!</v>
      </c>
      <c r="C42" s="26" t="e">
        <f>'Q53 LTTN'!#REF!</f>
        <v>#REF!</v>
      </c>
      <c r="D42" s="26">
        <f>'Q53 LTTN'!C34</f>
        <v>187370</v>
      </c>
      <c r="E42" s="26">
        <f>'Q53 LTTN'!D34</f>
        <v>1</v>
      </c>
      <c r="F42" s="26">
        <f>'Q53 LTTN'!E34</f>
        <v>199941</v>
      </c>
      <c r="G42" s="26">
        <f>'Q53 LTTN'!F34</f>
        <v>1.0000000000000002</v>
      </c>
    </row>
    <row r="44" spans="1:7">
      <c r="A44" t="s">
        <v>380</v>
      </c>
      <c r="B44" s="26" t="e">
        <f>'Q22 CLTTV'!#REF!</f>
        <v>#REF!</v>
      </c>
      <c r="C44" s="26" t="e">
        <f>'Q22 CLTTV'!#REF!</f>
        <v>#REF!</v>
      </c>
      <c r="D44" s="26">
        <f>'Q22 CLTTV'!C34</f>
        <v>18385.308139060002</v>
      </c>
      <c r="E44" s="26">
        <f>'Q22 CLTTV'!D34</f>
        <v>1</v>
      </c>
      <c r="F44" s="26">
        <f>'Q22 CLTTV'!E34</f>
        <v>19404.167466309998</v>
      </c>
      <c r="G44" s="26">
        <f>'Q22 CLTTV'!F34</f>
        <v>1</v>
      </c>
    </row>
    <row r="45" spans="1:7">
      <c r="B45" s="26" t="e">
        <f>#REF!</f>
        <v>#REF!</v>
      </c>
      <c r="C45" s="26" t="e">
        <f>#REF!</f>
        <v>#REF!</v>
      </c>
      <c r="D45" s="26" t="e">
        <f>#REF!</f>
        <v>#REF!</v>
      </c>
      <c r="E45" s="26" t="e">
        <f>#REF!</f>
        <v>#REF!</v>
      </c>
      <c r="F45" s="26" t="e">
        <f>#REF!</f>
        <v>#REF!</v>
      </c>
      <c r="G45" s="26" t="e">
        <f>#REF!</f>
        <v>#REF!</v>
      </c>
    </row>
    <row r="46" spans="1:7">
      <c r="B46" s="26" t="e">
        <f>'Q54 LTTV'!#REF!</f>
        <v>#REF!</v>
      </c>
      <c r="C46" s="26" t="e">
        <f>'Q54 LTTV'!#REF!</f>
        <v>#REF!</v>
      </c>
      <c r="D46" s="26">
        <f>'Q54 LTTV'!C35</f>
        <v>18385.308139060002</v>
      </c>
      <c r="E46" s="26">
        <f>'Q54 LTTV'!D35</f>
        <v>1</v>
      </c>
      <c r="F46" s="26">
        <f>'Q54 LTTV'!E35</f>
        <v>19404.167466309998</v>
      </c>
      <c r="G46" s="26">
        <f>'Q54 LTTV'!F35</f>
        <v>1</v>
      </c>
    </row>
    <row r="48" spans="1:7">
      <c r="A48" t="s">
        <v>381</v>
      </c>
      <c r="B48" s="26" t="e">
        <f>'Q25 CMCTN (S)'!#REF!</f>
        <v>#REF!</v>
      </c>
      <c r="C48" s="26" t="e">
        <f>'Q25 CMCTN (S)'!#REF!</f>
        <v>#REF!</v>
      </c>
      <c r="D48" s="26" t="e">
        <f>'Q25 CMCTN (S)'!#REF!</f>
        <v>#REF!</v>
      </c>
      <c r="E48" s="26" t="e">
        <f>'Q25 CMCTN (S)'!#REF!</f>
        <v>#REF!</v>
      </c>
      <c r="F48" s="26" t="e">
        <f>'Q25 CMCTN (S)'!#REF!</f>
        <v>#REF!</v>
      </c>
      <c r="G48" s="26" t="e">
        <f>'Q25 CMCTN (S)'!#REF!</f>
        <v>#REF!</v>
      </c>
    </row>
    <row r="49" spans="1:7">
      <c r="B49" s="26" t="e">
        <f>#REF!</f>
        <v>#REF!</v>
      </c>
      <c r="C49" s="26" t="e">
        <f>#REF!</f>
        <v>#REF!</v>
      </c>
      <c r="D49" s="26" t="e">
        <f>#REF!</f>
        <v>#REF!</v>
      </c>
      <c r="E49" s="26" t="e">
        <f>#REF!</f>
        <v>#REF!</v>
      </c>
      <c r="F49" s="26" t="e">
        <f>#REF!</f>
        <v>#REF!</v>
      </c>
      <c r="G49" s="26" t="e">
        <f>#REF!</f>
        <v>#REF!</v>
      </c>
    </row>
    <row r="50" spans="1:7">
      <c r="B50" s="26" t="e">
        <f>'Q57 MCTN (S)'!#REF!</f>
        <v>#REF!</v>
      </c>
      <c r="C50" s="26" t="e">
        <f>'Q57 MCTN (S)'!#REF!</f>
        <v>#REF!</v>
      </c>
      <c r="D50" s="26" t="e">
        <f>'Q57 MCTN (S)'!#REF!</f>
        <v>#REF!</v>
      </c>
      <c r="E50" s="26" t="e">
        <f>'Q57 MCTN (S)'!#REF!</f>
        <v>#REF!</v>
      </c>
      <c r="F50" s="26" t="e">
        <f>'Q57 MCTN (S)'!#REF!</f>
        <v>#REF!</v>
      </c>
      <c r="G50" s="26" t="e">
        <f>'Q57 MCTN (S)'!#REF!</f>
        <v>#REF!</v>
      </c>
    </row>
    <row r="52" spans="1:7">
      <c r="A52" t="s">
        <v>382</v>
      </c>
      <c r="B52" s="26" t="e">
        <f>'Q26 CMCTV (S)'!#REF!</f>
        <v>#REF!</v>
      </c>
      <c r="C52" s="26" t="e">
        <f>'Q26 CMCTV (S)'!#REF!</f>
        <v>#REF!</v>
      </c>
      <c r="D52" s="26" t="e">
        <f>'Q26 CMCTV (S)'!#REF!</f>
        <v>#REF!</v>
      </c>
      <c r="E52" s="26" t="e">
        <f>'Q26 CMCTV (S)'!#REF!</f>
        <v>#REF!</v>
      </c>
      <c r="F52" s="26" t="e">
        <f>'Q26 CMCTV (S)'!#REF!</f>
        <v>#REF!</v>
      </c>
      <c r="G52" s="26" t="e">
        <f>'Q26 CMCTV (S)'!#REF!</f>
        <v>#REF!</v>
      </c>
    </row>
    <row r="53" spans="1:7">
      <c r="B53" s="26" t="e">
        <f>#REF!</f>
        <v>#REF!</v>
      </c>
      <c r="C53" s="26" t="e">
        <f>#REF!</f>
        <v>#REF!</v>
      </c>
      <c r="D53" s="26" t="e">
        <f>#REF!</f>
        <v>#REF!</v>
      </c>
      <c r="E53" s="26" t="e">
        <f>#REF!</f>
        <v>#REF!</v>
      </c>
      <c r="F53" s="26" t="e">
        <f>#REF!</f>
        <v>#REF!</v>
      </c>
      <c r="G53" s="26" t="e">
        <f>#REF!</f>
        <v>#REF!</v>
      </c>
    </row>
    <row r="54" spans="1:7">
      <c r="B54" s="26" t="e">
        <f>'Q58 MCTV (S)'!#REF!</f>
        <v>#REF!</v>
      </c>
      <c r="C54" s="26" t="e">
        <f>'Q58 MCTV (S)'!#REF!</f>
        <v>#REF!</v>
      </c>
      <c r="D54" s="26" t="e">
        <f>'Q58 MCTV (S)'!#REF!</f>
        <v>#REF!</v>
      </c>
      <c r="E54" s="26" t="e">
        <f>'Q58 MCTV (S)'!#REF!</f>
        <v>#REF!</v>
      </c>
      <c r="F54" s="26" t="e">
        <f>'Q58 MCTV (S)'!#REF!</f>
        <v>#REF!</v>
      </c>
      <c r="G54" s="26" t="e">
        <f>'Q58 MCTV (S)'!#REF!</f>
        <v>#REF!</v>
      </c>
    </row>
    <row r="56" spans="1:7">
      <c r="A56" t="s">
        <v>383</v>
      </c>
      <c r="B56" s="26" t="e">
        <f>Q23CMCTN!#REF!</f>
        <v>#REF!</v>
      </c>
      <c r="C56" s="26" t="e">
        <f>Q23CMCTN!#REF!</f>
        <v>#REF!</v>
      </c>
      <c r="D56" s="26">
        <f>Q23CMCTN!C33</f>
        <v>188195</v>
      </c>
      <c r="E56" s="26">
        <f>Q23CMCTN!D33</f>
        <v>1</v>
      </c>
      <c r="F56" s="26">
        <f>Q23CMCTN!E33</f>
        <v>200717</v>
      </c>
      <c r="G56" s="26">
        <f>Q23CMCTN!F33</f>
        <v>1</v>
      </c>
    </row>
    <row r="57" spans="1:7">
      <c r="B57" s="26" t="e">
        <f>#REF!</f>
        <v>#REF!</v>
      </c>
      <c r="C57" s="26" t="e">
        <f>#REF!</f>
        <v>#REF!</v>
      </c>
      <c r="D57" s="26" t="e">
        <f>#REF!</f>
        <v>#REF!</v>
      </c>
      <c r="E57" s="26" t="e">
        <f>#REF!</f>
        <v>#REF!</v>
      </c>
      <c r="F57" s="26" t="e">
        <f>#REF!</f>
        <v>#REF!</v>
      </c>
      <c r="G57" s="26" t="e">
        <f>#REF!</f>
        <v>#REF!</v>
      </c>
    </row>
    <row r="58" spans="1:7">
      <c r="B58" s="26" t="e">
        <f>'Q55 MCTN'!#REF!</f>
        <v>#REF!</v>
      </c>
      <c r="C58" s="26" t="e">
        <f>'Q55 MCTN'!#REF!</f>
        <v>#REF!</v>
      </c>
      <c r="D58" s="26">
        <f>'Q55 MCTN'!C34</f>
        <v>188195</v>
      </c>
      <c r="E58" s="26">
        <f>'Q55 MCTN'!D34</f>
        <v>1</v>
      </c>
      <c r="F58" s="26">
        <f>'Q55 MCTN'!E34</f>
        <v>200717</v>
      </c>
      <c r="G58" s="26">
        <f>'Q55 MCTN'!F34</f>
        <v>1</v>
      </c>
    </row>
    <row r="60" spans="1:7">
      <c r="A60" t="s">
        <v>384</v>
      </c>
      <c r="B60" s="26" t="e">
        <f>'Q24 CMCTV'!#REF!</f>
        <v>#REF!</v>
      </c>
      <c r="C60" s="26" t="e">
        <f>'Q24 CMCTV'!#REF!</f>
        <v>#REF!</v>
      </c>
      <c r="D60" s="26">
        <f>'Q24 CMCTV'!C34</f>
        <v>13933.508835580002</v>
      </c>
      <c r="E60" s="26">
        <f>'Q24 CMCTV'!D34</f>
        <v>1</v>
      </c>
      <c r="F60" s="26">
        <f>'Q24 CMCTV'!E34</f>
        <v>14834.631557370001</v>
      </c>
      <c r="G60" s="26">
        <f>'Q24 CMCTV'!F34</f>
        <v>1</v>
      </c>
    </row>
    <row r="61" spans="1:7">
      <c r="B61" s="26" t="e">
        <f>#REF!</f>
        <v>#REF!</v>
      </c>
      <c r="C61" s="26" t="e">
        <f>#REF!</f>
        <v>#REF!</v>
      </c>
      <c r="D61" s="26" t="e">
        <f>#REF!</f>
        <v>#REF!</v>
      </c>
      <c r="E61" s="26" t="e">
        <f>#REF!</f>
        <v>#REF!</v>
      </c>
      <c r="F61" s="26" t="e">
        <f>#REF!</f>
        <v>#REF!</v>
      </c>
      <c r="G61" s="26" t="e">
        <f>#REF!</f>
        <v>#REF!</v>
      </c>
    </row>
    <row r="62" spans="1:7">
      <c r="B62" s="26" t="e">
        <f>'Q56 MCTV'!#REF!</f>
        <v>#REF!</v>
      </c>
      <c r="C62" s="26" t="e">
        <f>'Q56 MCTV'!#REF!</f>
        <v>#REF!</v>
      </c>
      <c r="D62" s="26">
        <f>'Q56 MCTV'!C35</f>
        <v>13933.508835580002</v>
      </c>
      <c r="E62" s="26">
        <f>'Q56 MCTV'!D35</f>
        <v>1</v>
      </c>
      <c r="F62" s="26">
        <f>'Q56 MCTV'!E35</f>
        <v>14834.631557370001</v>
      </c>
      <c r="G62" s="26">
        <f>'Q56 MCTV'!F35</f>
        <v>1</v>
      </c>
    </row>
    <row r="64" spans="1:7">
      <c r="A64" t="s">
        <v>385</v>
      </c>
      <c r="B64" s="26" t="e">
        <f>'Q27 CCOLN'!#REF!</f>
        <v>#REF!</v>
      </c>
      <c r="C64" s="26" t="e">
        <f>'Q27 CCOLN'!#REF!</f>
        <v>#REF!</v>
      </c>
      <c r="D64" s="26">
        <f>'Q27 CCOLN'!C33</f>
        <v>184762</v>
      </c>
      <c r="E64" s="26">
        <f>'Q27 CCOLN'!D33</f>
        <v>1</v>
      </c>
      <c r="F64" s="26">
        <f>'Q27 CCOLN'!E33</f>
        <v>196838</v>
      </c>
      <c r="G64" s="26">
        <f>'Q27 CCOLN'!F33</f>
        <v>1</v>
      </c>
    </row>
    <row r="65" spans="1:7">
      <c r="B65" s="26" t="e">
        <f>#REF!</f>
        <v>#REF!</v>
      </c>
      <c r="C65" s="26" t="e">
        <f>#REF!</f>
        <v>#REF!</v>
      </c>
      <c r="D65" s="26" t="e">
        <f>#REF!</f>
        <v>#REF!</v>
      </c>
      <c r="E65" s="26" t="e">
        <f>#REF!</f>
        <v>#REF!</v>
      </c>
      <c r="F65" s="26" t="e">
        <f>#REF!</f>
        <v>#REF!</v>
      </c>
      <c r="G65" s="26" t="e">
        <f>#REF!</f>
        <v>#REF!</v>
      </c>
    </row>
    <row r="66" spans="1:7">
      <c r="B66" s="26" t="e">
        <f>'Q59 COLN'!#REF!</f>
        <v>#REF!</v>
      </c>
      <c r="C66" s="26" t="e">
        <f>'Q59 COLN'!#REF!</f>
        <v>#REF!</v>
      </c>
      <c r="D66" s="26">
        <f>'Q59 COLN'!C34</f>
        <v>184762</v>
      </c>
      <c r="E66" s="26">
        <f>'Q59 COLN'!D34</f>
        <v>1</v>
      </c>
      <c r="F66" s="26">
        <f>'Q59 COLN'!E34</f>
        <v>196838</v>
      </c>
      <c r="G66" s="26">
        <f>'Q59 COLN'!F34</f>
        <v>1</v>
      </c>
    </row>
    <row r="68" spans="1:7">
      <c r="A68" t="s">
        <v>386</v>
      </c>
      <c r="B68" s="26" t="e">
        <f>'Q28 CCOLV'!#REF!</f>
        <v>#REF!</v>
      </c>
      <c r="C68" s="26" t="e">
        <f>'Q28 CCOLV'!#REF!</f>
        <v>#REF!</v>
      </c>
      <c r="D68" s="26">
        <f>'Q28 CCOLV'!C34</f>
        <v>3223.5606555599998</v>
      </c>
      <c r="E68" s="26">
        <f>'Q28 CCOLV'!D34</f>
        <v>1</v>
      </c>
      <c r="F68" s="26">
        <f>'Q28 CCOLV'!E34</f>
        <v>3446.335893049999</v>
      </c>
      <c r="G68" s="26">
        <f>'Q28 CCOLV'!F34</f>
        <v>1</v>
      </c>
    </row>
    <row r="69" spans="1:7">
      <c r="B69" s="26" t="e">
        <f>#REF!</f>
        <v>#REF!</v>
      </c>
      <c r="C69" s="26" t="e">
        <f>#REF!</f>
        <v>#REF!</v>
      </c>
      <c r="D69" s="26" t="e">
        <f>#REF!</f>
        <v>#REF!</v>
      </c>
      <c r="E69" s="26" t="e">
        <f>#REF!</f>
        <v>#REF!</v>
      </c>
      <c r="F69" s="26" t="e">
        <f>#REF!</f>
        <v>#REF!</v>
      </c>
      <c r="G69" s="26" t="e">
        <f>#REF!</f>
        <v>#REF!</v>
      </c>
    </row>
    <row r="70" spans="1:7">
      <c r="B70" s="26" t="e">
        <f>'Q60 COLV'!#REF!</f>
        <v>#REF!</v>
      </c>
      <c r="C70" s="26" t="e">
        <f>'Q60 COLV'!#REF!</f>
        <v>#REF!</v>
      </c>
      <c r="D70" s="26">
        <f>'Q60 COLV'!C35</f>
        <v>3223.5606555599998</v>
      </c>
      <c r="E70" s="26">
        <f>'Q60 COLV'!D35</f>
        <v>1</v>
      </c>
      <c r="F70" s="26">
        <f>'Q60 COLV'!E35</f>
        <v>3446.335893049999</v>
      </c>
      <c r="G70" s="26">
        <f>'Q60 COLV'!F35</f>
        <v>1</v>
      </c>
    </row>
    <row r="72" spans="1:7">
      <c r="A72" t="s">
        <v>387</v>
      </c>
      <c r="B72" s="26" t="e">
        <f>'Q29 CIRCN'!#REF!</f>
        <v>#REF!</v>
      </c>
      <c r="C72" s="26" t="e">
        <f>'Q29 CIRCN'!#REF!</f>
        <v>#REF!</v>
      </c>
      <c r="D72" s="26">
        <f>'Q29 CIRCN'!C33</f>
        <v>117467</v>
      </c>
      <c r="E72" s="26">
        <f>'Q29 CIRCN'!D33</f>
        <v>1</v>
      </c>
      <c r="F72" s="26">
        <f>'Q29 CIRCN'!E33</f>
        <v>126600</v>
      </c>
      <c r="G72" s="26">
        <f>'Q29 CIRCN'!F33</f>
        <v>1</v>
      </c>
    </row>
    <row r="73" spans="1:7">
      <c r="B73" s="26" t="e">
        <f>#REF!</f>
        <v>#REF!</v>
      </c>
      <c r="C73" s="26" t="e">
        <f>#REF!</f>
        <v>#REF!</v>
      </c>
      <c r="D73" s="26" t="e">
        <f>#REF!</f>
        <v>#REF!</v>
      </c>
      <c r="E73" s="26" t="e">
        <f>#REF!</f>
        <v>#REF!</v>
      </c>
      <c r="F73" s="26" t="e">
        <f>#REF!</f>
        <v>#REF!</v>
      </c>
      <c r="G73" s="26" t="e">
        <f>#REF!</f>
        <v>#REF!</v>
      </c>
    </row>
    <row r="74" spans="1:7">
      <c r="B74" s="26" t="e">
        <f>'Q61 IRCN'!#REF!</f>
        <v>#REF!</v>
      </c>
      <c r="C74" s="26" t="e">
        <f>'Q61 IRCN'!#REF!</f>
        <v>#REF!</v>
      </c>
      <c r="D74" s="26">
        <f>'Q61 IRCN'!C34</f>
        <v>117467</v>
      </c>
      <c r="E74" s="26">
        <f>'Q61 IRCN'!D34</f>
        <v>1</v>
      </c>
      <c r="F74" s="26">
        <f>'Q61 IRCN'!E34</f>
        <v>126600</v>
      </c>
      <c r="G74" s="26">
        <f>'Q61 IRCN'!F34</f>
        <v>1</v>
      </c>
    </row>
    <row r="76" spans="1:7">
      <c r="A76" t="s">
        <v>388</v>
      </c>
      <c r="B76" s="26" t="e">
        <f>'Q30 CIRCV'!#REF!</f>
        <v>#REF!</v>
      </c>
      <c r="C76" s="26" t="e">
        <f>'Q30 CIRCV'!#REF!</f>
        <v>#REF!</v>
      </c>
      <c r="D76" s="26">
        <f>'Q30 CIRCV'!C34</f>
        <v>2801.91327116</v>
      </c>
      <c r="E76" s="26">
        <f>'Q30 CIRCV'!D34</f>
        <v>1</v>
      </c>
      <c r="F76" s="26">
        <f>'Q30 CIRCV'!E34</f>
        <v>2779.1357460699996</v>
      </c>
      <c r="G76" s="26">
        <f>'Q30 CIRCV'!F34</f>
        <v>1</v>
      </c>
    </row>
    <row r="77" spans="1:7">
      <c r="B77" s="26" t="e">
        <f>#REF!</f>
        <v>#REF!</v>
      </c>
      <c r="C77" s="26" t="e">
        <f>#REF!</f>
        <v>#REF!</v>
      </c>
      <c r="D77" s="26" t="e">
        <f>#REF!</f>
        <v>#REF!</v>
      </c>
      <c r="E77" s="26" t="e">
        <f>#REF!</f>
        <v>#REF!</v>
      </c>
      <c r="F77" s="26" t="e">
        <f>#REF!</f>
        <v>#REF!</v>
      </c>
      <c r="G77" s="26" t="e">
        <f>#REF!</f>
        <v>#REF!</v>
      </c>
    </row>
    <row r="78" spans="1:7">
      <c r="B78" s="26" t="e">
        <f>'Q62 IRCV'!#REF!</f>
        <v>#REF!</v>
      </c>
      <c r="C78" s="26" t="e">
        <f>'Q62 IRCV'!#REF!</f>
        <v>#REF!</v>
      </c>
      <c r="D78" s="26">
        <f>'Q62 IRCV'!C35</f>
        <v>2801.91327116</v>
      </c>
      <c r="E78" s="26">
        <f>'Q62 IRCV'!D35</f>
        <v>1</v>
      </c>
      <c r="F78" s="26">
        <f>'Q62 IRCV'!E35</f>
        <v>2779.1357460699996</v>
      </c>
      <c r="G78" s="26">
        <f>'Q62 IRCV'!F35</f>
        <v>1</v>
      </c>
    </row>
    <row r="80" spans="1:7">
      <c r="A80" t="s">
        <v>389</v>
      </c>
      <c r="B80" s="576" t="e">
        <f>#REF!</f>
        <v>#REF!</v>
      </c>
      <c r="C80" s="576" t="e">
        <f>#REF!</f>
        <v>#REF!</v>
      </c>
      <c r="D80" s="576" t="e">
        <f>#REF!</f>
        <v>#REF!</v>
      </c>
    </row>
    <row r="81" spans="2:4">
      <c r="B81" s="576" t="e">
        <f>#REF!</f>
        <v>#REF!</v>
      </c>
      <c r="C81" s="576" t="e">
        <f>#REF!</f>
        <v>#REF!</v>
      </c>
      <c r="D81" s="576" t="e">
        <f>#REF!</f>
        <v>#REF!</v>
      </c>
    </row>
    <row r="82" spans="2:4">
      <c r="B82" s="576" t="e">
        <f>'Q66 Dtxef'!#REF!</f>
        <v>#REF!</v>
      </c>
      <c r="C82" s="576">
        <f>'Q66 Dtxef'!C32</f>
        <v>0.25066510040728796</v>
      </c>
      <c r="D82" s="576">
        <f>'Q66 Dtxef'!E32</f>
        <v>0.218</v>
      </c>
    </row>
  </sheetData>
  <phoneticPr fontId="37" type="noConversion"/>
  <pageMargins left="0.75" right="0.75" top="1" bottom="1"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enableFormatConditionsCalculation="0">
    <tabColor theme="6" tint="0.59999389629810485"/>
    <pageSetUpPr fitToPage="1"/>
  </sheetPr>
  <dimension ref="A1:BK75"/>
  <sheetViews>
    <sheetView zoomScaleNormal="100" workbookViewId="0">
      <selection activeCell="A11" sqref="A11"/>
    </sheetView>
  </sheetViews>
  <sheetFormatPr defaultColWidth="11.42578125" defaultRowHeight="12.75"/>
  <cols>
    <col min="1" max="1" width="5.5703125" style="237" customWidth="1"/>
    <col min="2" max="2" width="27.28515625" style="237" bestFit="1" customWidth="1"/>
    <col min="3" max="3" width="9.28515625" style="237" customWidth="1"/>
    <col min="4" max="4" width="7.28515625" style="237" bestFit="1" customWidth="1"/>
    <col min="5" max="5" width="9.28515625" style="237" customWidth="1"/>
    <col min="6" max="6" width="7.28515625" style="237" bestFit="1" customWidth="1"/>
    <col min="7" max="7" width="9.28515625" style="237" customWidth="1"/>
    <col min="8" max="8" width="7.28515625" style="237" bestFit="1" customWidth="1"/>
    <col min="9" max="10" width="8.7109375" style="237" customWidth="1"/>
    <col min="11" max="11" width="14.7109375" style="237" customWidth="1"/>
    <col min="12" max="12" width="8.7109375" style="237" bestFit="1" customWidth="1"/>
    <col min="13" max="13" width="16.28515625" style="237" customWidth="1"/>
    <col min="14" max="14" width="5.5703125" style="237" customWidth="1"/>
    <col min="15" max="15" width="13.7109375" style="237" customWidth="1"/>
    <col min="16" max="16" width="6.5703125" style="237" customWidth="1"/>
    <col min="17" max="17" width="14.7109375" style="237" customWidth="1"/>
    <col min="18" max="18" width="4" style="237" customWidth="1"/>
    <col min="19" max="19" width="13.7109375" style="237" customWidth="1"/>
    <col min="20" max="20" width="6.5703125" style="237" customWidth="1"/>
    <col min="21" max="21" width="16.28515625" style="237" customWidth="1"/>
    <col min="22" max="22" width="6.5703125" style="237" customWidth="1"/>
    <col min="23" max="23" width="14.7109375" style="237" customWidth="1"/>
    <col min="24" max="24" width="6.5703125" style="237" customWidth="1"/>
    <col min="25" max="25" width="14.7109375" style="237" customWidth="1"/>
    <col min="26" max="26" width="3" style="237" customWidth="1"/>
    <col min="27" max="27" width="12.7109375" style="237" customWidth="1"/>
    <col min="28" max="28" width="6.5703125" style="237" customWidth="1"/>
    <col min="29" max="29" width="14.7109375" style="237" customWidth="1"/>
    <col min="30" max="30" width="6.5703125" style="237" customWidth="1"/>
    <col min="31" max="31" width="16.28515625" style="237" customWidth="1"/>
    <col min="32" max="32" width="6.5703125" style="237" customWidth="1"/>
    <col min="33" max="33" width="16.28515625" style="237" customWidth="1"/>
    <col min="34" max="34" width="6.5703125" style="237" customWidth="1"/>
    <col min="35" max="35" width="14.7109375" style="237" customWidth="1"/>
    <col min="36" max="36" width="4" style="237" customWidth="1"/>
    <col min="37" max="37" width="12.7109375" style="237" customWidth="1"/>
    <col min="38" max="38" width="6.5703125" style="237" customWidth="1"/>
    <col min="39" max="39" width="14.7109375" style="237" customWidth="1"/>
    <col min="40" max="40" width="6.5703125" style="237" customWidth="1"/>
    <col min="41" max="41" width="14.7109375" style="237" customWidth="1"/>
    <col min="42" max="42" width="5.5703125" style="237" customWidth="1"/>
    <col min="43" max="43" width="13.7109375" style="237" customWidth="1"/>
    <col min="44" max="44" width="6.5703125" style="237" customWidth="1"/>
    <col min="45" max="45" width="14.7109375" style="237" customWidth="1"/>
    <col min="46" max="46" width="6.5703125" style="237" customWidth="1"/>
    <col min="47" max="47" width="14.7109375" style="237" customWidth="1"/>
    <col min="48" max="48" width="6.5703125" style="237" customWidth="1"/>
    <col min="49" max="49" width="13.7109375" style="237" customWidth="1"/>
    <col min="50" max="50" width="6.5703125" style="237" customWidth="1"/>
    <col min="51" max="51" width="14.7109375" style="237" customWidth="1"/>
    <col min="52" max="52" width="6.5703125" style="237" customWidth="1"/>
    <col min="53" max="53" width="13.7109375" style="237" customWidth="1"/>
    <col min="54" max="54" width="5.5703125" style="237" customWidth="1"/>
    <col min="55" max="55" width="14.7109375" style="237" customWidth="1"/>
    <col min="56" max="56" width="5.5703125" style="237" customWidth="1"/>
    <col min="57" max="57" width="14.7109375" style="237" customWidth="1"/>
    <col min="58" max="58" width="7.5703125" style="237" customWidth="1"/>
    <col min="59" max="59" width="18.28515625" style="237" customWidth="1"/>
    <col min="60" max="60" width="5.5703125" style="237" customWidth="1"/>
    <col min="61" max="61" width="14.7109375" style="237" customWidth="1"/>
    <col min="62" max="62" width="7.5703125" style="237" customWidth="1"/>
    <col min="63" max="63" width="17.28515625" style="237" customWidth="1"/>
    <col min="64" max="16384" width="11.42578125" style="195"/>
  </cols>
  <sheetData>
    <row r="1" spans="1:63" ht="27.75">
      <c r="A1" s="1183" t="s">
        <v>409</v>
      </c>
      <c r="B1" s="206"/>
      <c r="C1" s="206"/>
      <c r="D1" s="206"/>
      <c r="E1" s="206"/>
      <c r="F1" s="206"/>
      <c r="G1" s="206"/>
      <c r="H1" s="206"/>
      <c r="I1" s="206"/>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row>
    <row r="2" spans="1:63">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row>
    <row r="3" spans="1:63" s="216" customFormat="1" ht="26.25">
      <c r="A3" s="704" t="s">
        <v>493</v>
      </c>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row>
    <row r="4" spans="1:63" s="216" customFormat="1">
      <c r="A4" s="611"/>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row>
    <row r="5" spans="1:63" s="216" customFormat="1" ht="23.25" customHeight="1">
      <c r="A5" s="678" t="s">
        <v>153</v>
      </c>
      <c r="B5" s="701"/>
      <c r="C5" s="701"/>
      <c r="D5" s="701"/>
      <c r="E5" s="701"/>
      <c r="F5" s="701"/>
      <c r="G5" s="701"/>
      <c r="H5" s="701"/>
      <c r="I5" s="701"/>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row>
    <row r="6" spans="1:63" ht="21.75" customHeight="1">
      <c r="A6" s="252"/>
      <c r="B6" s="112"/>
      <c r="C6" s="22"/>
      <c r="D6" s="22"/>
      <c r="E6" s="22"/>
      <c r="F6" s="22"/>
      <c r="G6" s="22"/>
      <c r="H6" s="22"/>
      <c r="I6" s="15"/>
    </row>
    <row r="7" spans="1:63" ht="17.25" customHeight="1">
      <c r="A7" s="306" t="s">
        <v>586</v>
      </c>
      <c r="B7" s="208"/>
      <c r="C7" s="208"/>
      <c r="D7" s="208"/>
      <c r="E7" s="208"/>
      <c r="F7" s="208"/>
      <c r="G7" s="208"/>
      <c r="H7" s="208"/>
      <c r="I7" s="208"/>
    </row>
    <row r="8" spans="1:63" ht="12.75" customHeight="1" thickBot="1">
      <c r="A8" s="251"/>
      <c r="B8" s="238"/>
      <c r="C8" s="239"/>
      <c r="D8" s="239"/>
      <c r="E8" s="239"/>
      <c r="F8" s="239"/>
      <c r="G8" s="239"/>
      <c r="H8" s="239"/>
    </row>
    <row r="9" spans="1:63" ht="21" customHeight="1" thickTop="1" thickBot="1">
      <c r="A9" s="141" t="s">
        <v>340</v>
      </c>
      <c r="B9" s="142"/>
      <c r="C9" s="1538">
        <v>2012</v>
      </c>
      <c r="D9" s="1538" t="s">
        <v>73</v>
      </c>
      <c r="E9" s="1538">
        <v>2013</v>
      </c>
      <c r="F9" s="1538" t="s">
        <v>73</v>
      </c>
      <c r="G9" s="1561">
        <v>2014</v>
      </c>
      <c r="H9" s="1538" t="s">
        <v>73</v>
      </c>
      <c r="I9" s="1563" t="s">
        <v>414</v>
      </c>
      <c r="J9" s="1564"/>
    </row>
    <row r="10" spans="1:63" ht="21" customHeight="1" thickTop="1" thickBot="1">
      <c r="A10" s="119" t="s">
        <v>341</v>
      </c>
      <c r="B10" s="120"/>
      <c r="C10" s="1539"/>
      <c r="D10" s="1539"/>
      <c r="E10" s="1539"/>
      <c r="F10" s="1539"/>
      <c r="G10" s="1567"/>
      <c r="H10" s="1541"/>
      <c r="I10" s="1300" t="s">
        <v>630</v>
      </c>
      <c r="J10" s="1301" t="s">
        <v>710</v>
      </c>
    </row>
    <row r="11" spans="1:63" s="33" customFormat="1" ht="28.5" customHeight="1" thickTop="1">
      <c r="A11" s="177"/>
      <c r="B11" s="564" t="s">
        <v>351</v>
      </c>
      <c r="C11" s="179">
        <v>24555</v>
      </c>
      <c r="D11" s="984">
        <f t="shared" ref="D11:D25" si="0">+C11/C$25</f>
        <v>5.8265904183375648E-2</v>
      </c>
      <c r="E11" s="179">
        <v>27006</v>
      </c>
      <c r="F11" s="987">
        <f t="shared" ref="F11:F25" si="1">+E11/E$25</f>
        <v>6.2929339062514564E-2</v>
      </c>
      <c r="G11" s="1024">
        <v>26782</v>
      </c>
      <c r="H11" s="985">
        <f t="shared" ref="H11:H25" si="2">+G11/G$25</f>
        <v>6.0844950109958017E-2</v>
      </c>
      <c r="I11" s="1312">
        <f t="shared" ref="I11:I25" si="3">IF(C11&gt;0,(E11-C11)/C11,"-")</f>
        <v>9.981673793524741E-2</v>
      </c>
      <c r="J11" s="1320">
        <f t="shared" ref="J11:J25" si="4">IF(E11&gt;0,(G11-E11)/E11,"-")</f>
        <v>-8.2944530844997408E-3</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8.5" customHeight="1">
      <c r="A12" s="177">
        <v>0</v>
      </c>
      <c r="B12" s="178" t="s">
        <v>350</v>
      </c>
      <c r="C12" s="179">
        <v>1</v>
      </c>
      <c r="D12" s="984">
        <f t="shared" si="0"/>
        <v>2.3728733122938568E-6</v>
      </c>
      <c r="E12" s="179">
        <v>2</v>
      </c>
      <c r="F12" s="987">
        <f t="shared" si="1"/>
        <v>4.6603968793982492E-6</v>
      </c>
      <c r="G12" s="1024">
        <v>2</v>
      </c>
      <c r="H12" s="985">
        <f t="shared" si="2"/>
        <v>4.543719670671198E-6</v>
      </c>
      <c r="I12" s="1312">
        <f t="shared" si="3"/>
        <v>1</v>
      </c>
      <c r="J12" s="1320">
        <f t="shared" si="4"/>
        <v>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8.5" customHeight="1">
      <c r="A13" s="177">
        <v>1</v>
      </c>
      <c r="B13" s="178" t="s">
        <v>122</v>
      </c>
      <c r="C13" s="179">
        <v>80252</v>
      </c>
      <c r="D13" s="984">
        <f t="shared" si="0"/>
        <v>0.19042782905820657</v>
      </c>
      <c r="E13" s="179">
        <v>85411</v>
      </c>
      <c r="F13" s="987">
        <f t="shared" si="1"/>
        <v>0.19902457893314196</v>
      </c>
      <c r="G13" s="1024">
        <v>87693</v>
      </c>
      <c r="H13" s="985">
        <f t="shared" si="2"/>
        <v>0.19922620454008469</v>
      </c>
      <c r="I13" s="1312">
        <f t="shared" si="3"/>
        <v>6.428500224293475E-2</v>
      </c>
      <c r="J13" s="1320">
        <f t="shared" si="4"/>
        <v>2.6717870063574949E-2</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8.5" customHeight="1">
      <c r="A14" s="177">
        <v>2</v>
      </c>
      <c r="B14" s="180" t="s">
        <v>330</v>
      </c>
      <c r="C14" s="179">
        <v>201496</v>
      </c>
      <c r="D14" s="984">
        <f t="shared" si="0"/>
        <v>0.47812448093396293</v>
      </c>
      <c r="E14" s="179">
        <v>202323</v>
      </c>
      <c r="F14" s="987">
        <f t="shared" si="1"/>
        <v>0.47145273891524603</v>
      </c>
      <c r="G14" s="1024">
        <v>206680</v>
      </c>
      <c r="H14" s="985">
        <f t="shared" si="2"/>
        <v>0.46954799076716164</v>
      </c>
      <c r="I14" s="1312">
        <f t="shared" si="3"/>
        <v>4.1042998372176126E-3</v>
      </c>
      <c r="J14" s="1320">
        <f t="shared" si="4"/>
        <v>2.1534872456418698E-2</v>
      </c>
      <c r="K14" s="31"/>
      <c r="L14" s="26"/>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8.5" customHeight="1">
      <c r="A15" s="177">
        <v>3</v>
      </c>
      <c r="B15" s="180" t="s">
        <v>329</v>
      </c>
      <c r="C15" s="179">
        <v>65902</v>
      </c>
      <c r="D15" s="984">
        <f t="shared" si="0"/>
        <v>0.15637709702678973</v>
      </c>
      <c r="E15" s="179">
        <v>65252</v>
      </c>
      <c r="F15" s="987">
        <f t="shared" si="1"/>
        <v>0.1520501085872473</v>
      </c>
      <c r="G15" s="1024">
        <v>67848</v>
      </c>
      <c r="H15" s="985">
        <f t="shared" si="2"/>
        <v>0.15414114610784974</v>
      </c>
      <c r="I15" s="1312">
        <f t="shared" si="3"/>
        <v>-9.8631301022730714E-3</v>
      </c>
      <c r="J15" s="1320">
        <f t="shared" si="4"/>
        <v>3.9784221173297371E-2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8.5" customHeight="1">
      <c r="A16" s="177">
        <v>4</v>
      </c>
      <c r="B16" s="180" t="s">
        <v>328</v>
      </c>
      <c r="C16" s="179">
        <v>20444</v>
      </c>
      <c r="D16" s="984">
        <f t="shared" si="0"/>
        <v>4.8511021996535605E-2</v>
      </c>
      <c r="E16" s="179">
        <v>20395</v>
      </c>
      <c r="F16" s="987">
        <f t="shared" si="1"/>
        <v>4.7524397177663651E-2</v>
      </c>
      <c r="G16" s="1024">
        <v>21241</v>
      </c>
      <c r="H16" s="985">
        <f t="shared" si="2"/>
        <v>4.8256574762363461E-2</v>
      </c>
      <c r="I16" s="1312">
        <f t="shared" si="3"/>
        <v>-2.3967912345920564E-3</v>
      </c>
      <c r="J16" s="1320">
        <f t="shared" si="4"/>
        <v>4.1480755087031133E-2</v>
      </c>
      <c r="K16" s="31"/>
      <c r="L16" s="31"/>
      <c r="M16" s="31"/>
      <c r="N16" s="162"/>
      <c r="O16" s="31"/>
      <c r="P16" s="162"/>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8.5" customHeight="1">
      <c r="A17" s="177">
        <v>5</v>
      </c>
      <c r="B17" s="180" t="s">
        <v>327</v>
      </c>
      <c r="C17" s="179">
        <v>8284</v>
      </c>
      <c r="D17" s="984">
        <f t="shared" si="0"/>
        <v>1.965688251904231E-2</v>
      </c>
      <c r="E17" s="179">
        <v>8272</v>
      </c>
      <c r="F17" s="987">
        <f t="shared" si="1"/>
        <v>1.9275401493191159E-2</v>
      </c>
      <c r="G17" s="1024">
        <v>8730</v>
      </c>
      <c r="H17" s="985">
        <f t="shared" si="2"/>
        <v>1.9833336362479779E-2</v>
      </c>
      <c r="I17" s="1312">
        <f t="shared" si="3"/>
        <v>-1.4485755673587638E-3</v>
      </c>
      <c r="J17" s="1320">
        <f t="shared" si="4"/>
        <v>5.5367504835589942E-2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8.5" customHeight="1">
      <c r="A18" s="177">
        <v>6</v>
      </c>
      <c r="B18" s="180" t="s">
        <v>342</v>
      </c>
      <c r="C18" s="179">
        <v>7341</v>
      </c>
      <c r="D18" s="984">
        <f t="shared" si="0"/>
        <v>1.7419262985549203E-2</v>
      </c>
      <c r="E18" s="179">
        <v>7351</v>
      </c>
      <c r="F18" s="987">
        <f t="shared" si="1"/>
        <v>1.7129288730228266E-2</v>
      </c>
      <c r="G18" s="1024">
        <v>7582</v>
      </c>
      <c r="H18" s="985">
        <f t="shared" si="2"/>
        <v>1.7225241271514511E-2</v>
      </c>
      <c r="I18" s="1312">
        <f t="shared" si="3"/>
        <v>1.3622122326658493E-3</v>
      </c>
      <c r="J18" s="1320">
        <f t="shared" si="4"/>
        <v>3.1424296014147736E-2</v>
      </c>
      <c r="K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8.5" customHeight="1">
      <c r="A19" s="177">
        <v>7</v>
      </c>
      <c r="B19" s="180" t="s">
        <v>326</v>
      </c>
      <c r="C19" s="179">
        <v>5996</v>
      </c>
      <c r="D19" s="984">
        <f t="shared" si="0"/>
        <v>1.4227748380513964E-2</v>
      </c>
      <c r="E19" s="179">
        <v>5957</v>
      </c>
      <c r="F19" s="987">
        <f t="shared" si="1"/>
        <v>1.3880992105287687E-2</v>
      </c>
      <c r="G19" s="1024">
        <v>6197</v>
      </c>
      <c r="H19" s="985">
        <f t="shared" si="2"/>
        <v>1.4078715399574707E-2</v>
      </c>
      <c r="I19" s="1312">
        <f t="shared" si="3"/>
        <v>-6.5043362241494328E-3</v>
      </c>
      <c r="J19" s="1320">
        <f t="shared" si="4"/>
        <v>4.0288735940909856E-2</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8.5" customHeight="1">
      <c r="A20" s="177">
        <v>8</v>
      </c>
      <c r="B20" s="180" t="s">
        <v>325</v>
      </c>
      <c r="C20" s="179">
        <v>4186</v>
      </c>
      <c r="D20" s="984">
        <f t="shared" si="0"/>
        <v>9.932847685262083E-3</v>
      </c>
      <c r="E20" s="179">
        <v>4194</v>
      </c>
      <c r="F20" s="987">
        <f t="shared" si="1"/>
        <v>9.7728522560981291E-3</v>
      </c>
      <c r="G20" s="1024">
        <v>4323</v>
      </c>
      <c r="H20" s="985">
        <f t="shared" si="2"/>
        <v>9.8212500681557954E-3</v>
      </c>
      <c r="I20" s="1312">
        <f t="shared" si="3"/>
        <v>1.9111323459149545E-3</v>
      </c>
      <c r="J20" s="1320">
        <f t="shared" si="4"/>
        <v>3.0758226037195996E-2</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8.5" customHeight="1">
      <c r="A21" s="177">
        <v>9</v>
      </c>
      <c r="B21" s="180" t="s">
        <v>324</v>
      </c>
      <c r="C21" s="179">
        <v>1433</v>
      </c>
      <c r="D21" s="984">
        <f t="shared" si="0"/>
        <v>3.4003274565170966E-3</v>
      </c>
      <c r="E21" s="179">
        <v>1450</v>
      </c>
      <c r="F21" s="987">
        <f t="shared" si="1"/>
        <v>3.3787877375637309E-3</v>
      </c>
      <c r="G21" s="1024">
        <v>1529</v>
      </c>
      <c r="H21" s="985">
        <f t="shared" si="2"/>
        <v>3.4736736882281312E-3</v>
      </c>
      <c r="I21" s="1312">
        <f t="shared" si="3"/>
        <v>1.1863224005582694E-2</v>
      </c>
      <c r="J21" s="1320">
        <f t="shared" si="4"/>
        <v>5.4482758620689659E-2</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8.5" customHeight="1">
      <c r="A22" s="177">
        <v>10</v>
      </c>
      <c r="B22" s="180" t="s">
        <v>323</v>
      </c>
      <c r="C22" s="179">
        <v>1065</v>
      </c>
      <c r="D22" s="984">
        <f t="shared" si="0"/>
        <v>2.5271100775929572E-3</v>
      </c>
      <c r="E22" s="179">
        <v>1071</v>
      </c>
      <c r="F22" s="987">
        <f t="shared" si="1"/>
        <v>2.4956425289177626E-3</v>
      </c>
      <c r="G22" s="1024">
        <v>1089</v>
      </c>
      <c r="H22" s="985">
        <f t="shared" si="2"/>
        <v>2.4740553606804674E-3</v>
      </c>
      <c r="I22" s="1312">
        <f t="shared" si="3"/>
        <v>5.6338028169014088E-3</v>
      </c>
      <c r="J22" s="1320">
        <f t="shared" si="4"/>
        <v>1.680672268907563E-2</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8.5" customHeight="1">
      <c r="A23" s="177">
        <v>11</v>
      </c>
      <c r="B23" s="180" t="s">
        <v>322</v>
      </c>
      <c r="C23" s="179">
        <v>344</v>
      </c>
      <c r="D23" s="986">
        <f t="shared" si="0"/>
        <v>8.1626841942908672E-4</v>
      </c>
      <c r="E23" s="179">
        <v>343</v>
      </c>
      <c r="F23" s="988">
        <f t="shared" si="1"/>
        <v>7.9925806481679978E-4</v>
      </c>
      <c r="G23" s="1024">
        <v>349</v>
      </c>
      <c r="H23" s="989">
        <f t="shared" si="2"/>
        <v>7.9287908253212406E-4</v>
      </c>
      <c r="I23" s="1312">
        <f t="shared" si="3"/>
        <v>-2.9069767441860465E-3</v>
      </c>
      <c r="J23" s="1320">
        <f t="shared" si="4"/>
        <v>1.7492711370262391E-2</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8.5" customHeight="1" thickBot="1">
      <c r="A24" s="177">
        <v>12</v>
      </c>
      <c r="B24" s="180" t="s">
        <v>364</v>
      </c>
      <c r="C24" s="179">
        <v>131</v>
      </c>
      <c r="D24" s="986">
        <f t="shared" si="0"/>
        <v>3.108464039104952E-4</v>
      </c>
      <c r="E24" s="179">
        <v>121</v>
      </c>
      <c r="F24" s="988">
        <f t="shared" si="1"/>
        <v>2.819540112035941E-4</v>
      </c>
      <c r="G24" s="1024">
        <v>123</v>
      </c>
      <c r="H24" s="989">
        <f t="shared" si="2"/>
        <v>2.7943875974627871E-4</v>
      </c>
      <c r="I24" s="1312">
        <f t="shared" si="3"/>
        <v>-7.6335877862595422E-2</v>
      </c>
      <c r="J24" s="1320">
        <f t="shared" si="4"/>
        <v>1.6528925619834711E-2</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s="200" customFormat="1" ht="28.5" customHeight="1" thickTop="1" thickBot="1">
      <c r="A25" s="320" t="s">
        <v>57</v>
      </c>
      <c r="B25" s="321"/>
      <c r="C25" s="322">
        <v>421430</v>
      </c>
      <c r="D25" s="299">
        <f t="shared" si="0"/>
        <v>1</v>
      </c>
      <c r="E25" s="322">
        <v>429148</v>
      </c>
      <c r="F25" s="299">
        <f t="shared" si="1"/>
        <v>1</v>
      </c>
      <c r="G25" s="770">
        <v>440168</v>
      </c>
      <c r="H25" s="301">
        <f t="shared" si="2"/>
        <v>1</v>
      </c>
      <c r="I25" s="1308">
        <f t="shared" si="3"/>
        <v>1.8313836224283984E-2</v>
      </c>
      <c r="J25" s="1263">
        <f t="shared" si="4"/>
        <v>2.5678786805484355E-2</v>
      </c>
      <c r="K25" s="31"/>
      <c r="L25" s="743"/>
      <c r="M25" s="31"/>
      <c r="N25" s="743"/>
      <c r="O25" s="31"/>
      <c r="P25" s="743"/>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row>
    <row r="26" spans="1:63" s="200" customFormat="1" ht="13.5" thickTop="1">
      <c r="A26" s="1291" t="s">
        <v>820</v>
      </c>
      <c r="B26" s="1457"/>
      <c r="C26" s="1457"/>
      <c r="D26" s="1457"/>
      <c r="E26" s="1457"/>
      <c r="F26" s="1457"/>
      <c r="G26" s="1457"/>
      <c r="H26" s="889"/>
      <c r="I26" s="890"/>
    </row>
    <row r="27" spans="1:63" s="200" customFormat="1" ht="33.75" customHeight="1">
      <c r="A27" s="1568" t="s">
        <v>598</v>
      </c>
      <c r="B27" s="1568"/>
      <c r="C27" s="1568"/>
      <c r="D27" s="1568"/>
      <c r="E27" s="1568"/>
      <c r="F27" s="1568"/>
      <c r="G27" s="1568"/>
      <c r="H27" s="1568"/>
      <c r="I27" s="1568"/>
      <c r="J27" s="1568"/>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row>
    <row r="28" spans="1:63" ht="14.25" customHeight="1">
      <c r="A28" s="199" t="str">
        <f>+data!A1</f>
        <v>Fonte: AT - Autoridade Tributária e Aduaneira</v>
      </c>
      <c r="B28" s="195"/>
      <c r="C28" s="240"/>
      <c r="D28" s="753"/>
      <c r="E28" s="240"/>
      <c r="F28" s="753"/>
      <c r="G28" s="240"/>
      <c r="H28" s="753"/>
    </row>
    <row r="29" spans="1:63" ht="14.25" customHeight="1">
      <c r="A29" s="282" t="str">
        <f>+data!A2</f>
        <v>Data: 2015-11</v>
      </c>
      <c r="B29" s="195"/>
      <c r="C29" s="240"/>
      <c r="D29" s="240"/>
      <c r="E29" s="754"/>
      <c r="F29" s="240"/>
      <c r="H29" s="240"/>
    </row>
    <row r="30" spans="1:63">
      <c r="A30" s="280" t="s">
        <v>54</v>
      </c>
      <c r="B30" s="195"/>
      <c r="C30" s="777"/>
      <c r="D30" s="777"/>
      <c r="E30" s="777"/>
      <c r="F30" s="777"/>
      <c r="G30" s="777"/>
      <c r="H30" s="777"/>
    </row>
    <row r="31" spans="1:63" ht="15.75">
      <c r="C31" s="195"/>
      <c r="D31" s="195"/>
      <c r="E31" s="195"/>
      <c r="F31" s="195"/>
      <c r="G31" s="195"/>
      <c r="H31" s="195"/>
      <c r="I31" s="143"/>
    </row>
    <row r="33" spans="1:63" s="226" customFormat="1">
      <c r="A33" s="232"/>
      <c r="B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row>
    <row r="34" spans="1:63" s="226" customFormat="1">
      <c r="A34" s="232"/>
      <c r="B34" s="232"/>
      <c r="C34" s="144"/>
      <c r="D34" s="144"/>
      <c r="E34" s="144"/>
      <c r="F34" s="144"/>
      <c r="G34" s="144"/>
      <c r="H34" s="144"/>
      <c r="I34" s="145"/>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row>
    <row r="35" spans="1:63" s="226" customFormat="1">
      <c r="A35" s="232"/>
      <c r="B35" s="232"/>
      <c r="C35" s="144"/>
      <c r="D35" s="144"/>
      <c r="E35" s="144"/>
      <c r="F35" s="144"/>
      <c r="G35" s="144"/>
      <c r="H35" s="144"/>
      <c r="I35" s="146"/>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row>
    <row r="36" spans="1:63" s="226" customFormat="1">
      <c r="A36" s="232"/>
      <c r="B36" s="232"/>
      <c r="C36" s="227"/>
      <c r="D36" s="227"/>
      <c r="E36" s="227"/>
      <c r="F36" s="227"/>
      <c r="G36" s="227"/>
      <c r="H36" s="227"/>
      <c r="I36" s="227"/>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row>
    <row r="37" spans="1:63" s="226" customFormat="1">
      <c r="A37" s="232"/>
      <c r="B37" s="232"/>
      <c r="C37" s="227"/>
      <c r="D37" s="227"/>
      <c r="E37" s="227"/>
      <c r="F37" s="227"/>
      <c r="G37" s="227"/>
      <c r="H37" s="227"/>
      <c r="I37" s="227"/>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row>
    <row r="38" spans="1:63" s="226" customFormat="1">
      <c r="A38" s="232"/>
      <c r="B38" s="232"/>
      <c r="C38" s="227"/>
      <c r="D38" s="227"/>
      <c r="E38" s="227"/>
      <c r="F38" s="227"/>
      <c r="G38" s="227"/>
      <c r="H38" s="227"/>
      <c r="I38" s="227"/>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row>
    <row r="39" spans="1:63" s="226" customFormat="1">
      <c r="A39" s="232"/>
      <c r="B39" s="232"/>
      <c r="C39" s="227"/>
      <c r="D39" s="227"/>
      <c r="E39" s="227"/>
      <c r="F39" s="227"/>
      <c r="G39" s="227"/>
      <c r="H39" s="227"/>
      <c r="I39" s="227"/>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row>
    <row r="40" spans="1:63" s="226" customFormat="1">
      <c r="A40" s="232"/>
      <c r="B40" s="232"/>
      <c r="C40" s="227"/>
      <c r="D40" s="227"/>
      <c r="E40" s="227"/>
      <c r="F40" s="227"/>
      <c r="G40" s="227"/>
      <c r="H40" s="227"/>
      <c r="I40" s="227"/>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row>
    <row r="41" spans="1:63" s="226" customFormat="1">
      <c r="A41" s="232"/>
      <c r="B41" s="232"/>
      <c r="C41" s="227"/>
      <c r="D41" s="227"/>
      <c r="E41" s="227"/>
      <c r="F41" s="227"/>
      <c r="G41" s="227"/>
      <c r="H41" s="227"/>
      <c r="I41" s="227"/>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row>
    <row r="42" spans="1:63" s="226" customFormat="1">
      <c r="A42" s="232"/>
      <c r="B42" s="232"/>
      <c r="C42" s="227"/>
      <c r="D42" s="227"/>
      <c r="E42" s="227"/>
      <c r="F42" s="227"/>
      <c r="G42" s="227"/>
      <c r="H42" s="227"/>
      <c r="I42" s="227"/>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row>
    <row r="43" spans="1:63" s="226" customFormat="1">
      <c r="A43" s="232"/>
      <c r="B43" s="232"/>
      <c r="C43" s="227"/>
      <c r="D43" s="227"/>
      <c r="E43" s="227"/>
      <c r="F43" s="227"/>
      <c r="G43" s="227"/>
      <c r="H43" s="227"/>
      <c r="I43" s="227"/>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row>
    <row r="44" spans="1:63" s="226" customFormat="1">
      <c r="A44" s="232"/>
      <c r="B44" s="232"/>
      <c r="C44" s="227"/>
      <c r="D44" s="227"/>
      <c r="E44" s="227"/>
      <c r="F44" s="227"/>
      <c r="G44" s="227"/>
      <c r="H44" s="227"/>
      <c r="I44" s="227"/>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row>
    <row r="45" spans="1:63" s="226" customFormat="1">
      <c r="A45" s="232"/>
      <c r="B45" s="232"/>
      <c r="C45" s="227"/>
      <c r="D45" s="227"/>
      <c r="E45" s="227"/>
      <c r="F45" s="227"/>
      <c r="G45" s="227"/>
      <c r="H45" s="227"/>
      <c r="I45" s="227"/>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row>
    <row r="46" spans="1:63" s="226" customFormat="1">
      <c r="A46" s="232"/>
      <c r="B46" s="232"/>
      <c r="C46" s="227"/>
      <c r="D46" s="227"/>
      <c r="E46" s="227"/>
      <c r="F46" s="227"/>
      <c r="G46" s="227"/>
      <c r="H46" s="227"/>
      <c r="I46" s="227"/>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row>
    <row r="47" spans="1:63" s="226" customFormat="1">
      <c r="A47" s="232"/>
      <c r="B47" s="232"/>
      <c r="C47" s="227"/>
      <c r="D47" s="227"/>
      <c r="E47" s="227"/>
      <c r="F47" s="227"/>
      <c r="G47" s="227"/>
      <c r="H47" s="227"/>
      <c r="I47" s="227"/>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row>
    <row r="48" spans="1:63" s="226" customFormat="1">
      <c r="A48" s="232"/>
      <c r="B48" s="232"/>
      <c r="C48" s="147"/>
      <c r="D48" s="147"/>
      <c r="E48" s="147"/>
      <c r="F48" s="147"/>
      <c r="G48" s="147"/>
      <c r="H48" s="147"/>
      <c r="I48" s="147"/>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row>
    <row r="49" spans="1:63" s="226" customFormat="1">
      <c r="B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row>
    <row r="50" spans="1:63" s="226" customFormat="1">
      <c r="B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row>
    <row r="51" spans="1:63" s="226" customFormat="1">
      <c r="B51" s="232"/>
      <c r="C51" s="241"/>
      <c r="D51" s="241"/>
      <c r="E51" s="241"/>
      <c r="F51" s="241"/>
      <c r="G51" s="241"/>
      <c r="H51" s="241"/>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row>
    <row r="52" spans="1:63" s="226" customFormat="1">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row>
    <row r="53" spans="1:63" s="226" customFormat="1">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row>
    <row r="54" spans="1:63" s="226" customFormat="1">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2"/>
      <c r="AM54" s="232"/>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row>
    <row r="55" spans="1:63" s="226" customFormat="1">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row>
    <row r="56" spans="1:63" s="226" customFormat="1">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row>
    <row r="57" spans="1:63" s="226" customFormat="1">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row>
    <row r="58" spans="1:63" s="226" customFormat="1">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32"/>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row>
    <row r="59" spans="1:63" s="226" customFormat="1">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32"/>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row>
    <row r="60" spans="1:63" s="226" customFormat="1">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row>
    <row r="61" spans="1:63" s="226" customFormat="1">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32"/>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row>
    <row r="62" spans="1:63" s="226" customFormat="1">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2"/>
      <c r="AM62" s="232"/>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row>
    <row r="63" spans="1:63" s="226" customFormat="1">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row>
    <row r="64" spans="1:63" s="226" customFormat="1">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I64" s="232"/>
      <c r="AJ64" s="232"/>
      <c r="AK64" s="232"/>
      <c r="AL64" s="232"/>
      <c r="AM64" s="232"/>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row>
    <row r="65" spans="1:63" s="226" customFormat="1">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c r="AM65" s="232"/>
      <c r="AN65" s="232"/>
      <c r="AO65" s="232"/>
      <c r="AP65" s="232"/>
      <c r="AQ65" s="232"/>
      <c r="AR65" s="232"/>
      <c r="AS65" s="232"/>
      <c r="AT65" s="232"/>
      <c r="AU65" s="232"/>
      <c r="AV65" s="232"/>
      <c r="AW65" s="232"/>
      <c r="AX65" s="232"/>
      <c r="AY65" s="232"/>
      <c r="AZ65" s="232"/>
      <c r="BA65" s="232"/>
      <c r="BB65" s="232"/>
      <c r="BC65" s="232"/>
      <c r="BD65" s="232"/>
      <c r="BE65" s="232"/>
      <c r="BF65" s="232"/>
      <c r="BG65" s="232"/>
      <c r="BH65" s="232"/>
      <c r="BI65" s="232"/>
      <c r="BJ65" s="232"/>
      <c r="BK65" s="232"/>
    </row>
    <row r="66" spans="1:63" s="226" customFormat="1">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2"/>
      <c r="BK66" s="232"/>
    </row>
    <row r="67" spans="1:63" s="226" customFormat="1">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I67" s="232"/>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row>
    <row r="68" spans="1:63" s="226" customFormat="1">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I68" s="232"/>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row>
    <row r="69" spans="1:63" s="226" customFormat="1">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232"/>
      <c r="BE69" s="232"/>
      <c r="BF69" s="232"/>
      <c r="BG69" s="232"/>
      <c r="BH69" s="232"/>
      <c r="BI69" s="232"/>
      <c r="BJ69" s="232"/>
      <c r="BK69" s="232"/>
    </row>
    <row r="70" spans="1:63" s="226" customFormat="1">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2"/>
      <c r="AY70" s="232"/>
      <c r="AZ70" s="232"/>
      <c r="BA70" s="232"/>
      <c r="BB70" s="232"/>
      <c r="BC70" s="232"/>
      <c r="BD70" s="232"/>
      <c r="BE70" s="232"/>
      <c r="BF70" s="232"/>
      <c r="BG70" s="232"/>
      <c r="BH70" s="232"/>
      <c r="BI70" s="232"/>
      <c r="BJ70" s="232"/>
      <c r="BK70" s="232"/>
    </row>
    <row r="71" spans="1:63" s="226" customFormat="1">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I71" s="232"/>
      <c r="AJ71" s="232"/>
      <c r="AK71" s="232"/>
      <c r="AL71" s="232"/>
      <c r="AM71" s="232"/>
      <c r="AN71" s="232"/>
      <c r="AO71" s="232"/>
      <c r="AP71" s="232"/>
      <c r="AQ71" s="232"/>
      <c r="AR71" s="232"/>
      <c r="AS71" s="232"/>
      <c r="AT71" s="232"/>
      <c r="AU71" s="232"/>
      <c r="AV71" s="232"/>
      <c r="AW71" s="232"/>
      <c r="AX71" s="232"/>
      <c r="AY71" s="232"/>
      <c r="AZ71" s="232"/>
      <c r="BA71" s="232"/>
      <c r="BB71" s="232"/>
      <c r="BC71" s="232"/>
      <c r="BD71" s="232"/>
      <c r="BE71" s="232"/>
      <c r="BF71" s="232"/>
      <c r="BG71" s="232"/>
      <c r="BH71" s="232"/>
      <c r="BI71" s="232"/>
      <c r="BJ71" s="232"/>
      <c r="BK71" s="232"/>
    </row>
    <row r="72" spans="1:63" s="226" customFormat="1">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I72" s="232"/>
      <c r="AJ72" s="232"/>
      <c r="AK72" s="232"/>
      <c r="AL72" s="232"/>
      <c r="AM72" s="232"/>
      <c r="AN72" s="232"/>
      <c r="AO72" s="232"/>
      <c r="AP72" s="232"/>
      <c r="AQ72" s="232"/>
      <c r="AR72" s="232"/>
      <c r="AS72" s="232"/>
      <c r="AT72" s="232"/>
      <c r="AU72" s="232"/>
      <c r="AV72" s="232"/>
      <c r="AW72" s="232"/>
      <c r="AX72" s="232"/>
      <c r="AY72" s="232"/>
      <c r="AZ72" s="232"/>
      <c r="BA72" s="232"/>
      <c r="BB72" s="232"/>
      <c r="BC72" s="232"/>
      <c r="BD72" s="232"/>
      <c r="BE72" s="232"/>
      <c r="BF72" s="232"/>
      <c r="BG72" s="232"/>
      <c r="BH72" s="232"/>
      <c r="BI72" s="232"/>
      <c r="BJ72" s="232"/>
      <c r="BK72" s="232"/>
    </row>
    <row r="73" spans="1:63" s="226" customFormat="1">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row>
    <row r="74" spans="1:63" s="226" customFormat="1">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row>
    <row r="75" spans="1:63" s="226" customFormat="1">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row>
  </sheetData>
  <mergeCells count="8">
    <mergeCell ref="G9:G10"/>
    <mergeCell ref="H9:H10"/>
    <mergeCell ref="A27:J27"/>
    <mergeCell ref="E9:E10"/>
    <mergeCell ref="F9:F10"/>
    <mergeCell ref="C9:C10"/>
    <mergeCell ref="D9:D10"/>
    <mergeCell ref="I9:J9"/>
  </mergeCells>
  <phoneticPr fontId="37" type="noConversion"/>
  <printOptions horizontalCentered="1"/>
  <pageMargins left="0.6692913385826772" right="0.39370078740157483" top="0.78740157480314965" bottom="0" header="0.55118110236220474" footer="0"/>
  <pageSetup paperSize="9" scale="93"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enableFormatConditionsCalculation="0">
    <tabColor theme="6" tint="0.59999389629810485"/>
    <pageSetUpPr fitToPage="1"/>
  </sheetPr>
  <dimension ref="A1:AR36"/>
  <sheetViews>
    <sheetView zoomScaleNormal="100" workbookViewId="0">
      <selection activeCell="A9" sqref="A9:A10"/>
    </sheetView>
  </sheetViews>
  <sheetFormatPr defaultColWidth="9.140625" defaultRowHeight="12.75"/>
  <cols>
    <col min="1" max="1" width="21.28515625" style="195" customWidth="1"/>
    <col min="2" max="2" width="9.28515625" style="237" customWidth="1"/>
    <col min="3" max="3" width="6.85546875" style="237" bestFit="1" customWidth="1"/>
    <col min="4" max="4" width="9.28515625" style="237" customWidth="1"/>
    <col min="5" max="5" width="6.85546875" style="237" bestFit="1" customWidth="1"/>
    <col min="6" max="6" width="9.28515625" style="237" customWidth="1"/>
    <col min="7" max="7" width="6.85546875" style="237" bestFit="1" customWidth="1"/>
    <col min="8" max="9" width="8.7109375" style="195" customWidth="1"/>
    <col min="10" max="16384" width="9.140625" style="195"/>
  </cols>
  <sheetData>
    <row r="1" spans="1:44" ht="27.75">
      <c r="A1" s="1183" t="s">
        <v>409</v>
      </c>
      <c r="B1" s="206"/>
      <c r="C1" s="206"/>
      <c r="D1" s="206"/>
      <c r="E1" s="206"/>
      <c r="F1" s="206"/>
      <c r="G1" s="206"/>
      <c r="H1" s="206"/>
      <c r="I1" s="206"/>
    </row>
    <row r="2" spans="1:44">
      <c r="B2" s="195"/>
      <c r="C2" s="195"/>
      <c r="D2" s="195"/>
      <c r="E2" s="195"/>
      <c r="F2" s="195"/>
      <c r="G2" s="195"/>
    </row>
    <row r="3" spans="1:44" s="216" customFormat="1" ht="26.25">
      <c r="A3" s="708" t="s">
        <v>494</v>
      </c>
      <c r="B3" s="543"/>
      <c r="C3" s="543"/>
      <c r="D3" s="543"/>
      <c r="E3" s="543"/>
      <c r="F3" s="543"/>
      <c r="G3" s="543"/>
    </row>
    <row r="4" spans="1:44" s="216" customFormat="1">
      <c r="B4" s="543"/>
      <c r="C4" s="543"/>
      <c r="D4" s="543"/>
      <c r="E4" s="543"/>
      <c r="F4" s="543"/>
      <c r="G4" s="543"/>
    </row>
    <row r="5" spans="1:44" s="216" customFormat="1" ht="22.5" customHeight="1">
      <c r="A5" s="678" t="s">
        <v>153</v>
      </c>
      <c r="B5" s="679"/>
      <c r="C5" s="679"/>
      <c r="D5" s="679"/>
      <c r="E5" s="679"/>
      <c r="F5" s="679"/>
      <c r="G5" s="679"/>
      <c r="H5" s="679"/>
    </row>
    <row r="6" spans="1:44" ht="20.25">
      <c r="A6" s="137"/>
      <c r="B6" s="27"/>
      <c r="C6" s="27"/>
      <c r="D6" s="27"/>
      <c r="E6" s="27"/>
      <c r="F6" s="27"/>
      <c r="G6" s="27"/>
      <c r="H6" s="15"/>
    </row>
    <row r="7" spans="1:44" ht="15.75" customHeight="1">
      <c r="A7" s="260" t="s">
        <v>128</v>
      </c>
      <c r="B7" s="208"/>
      <c r="C7" s="208"/>
      <c r="D7" s="208"/>
      <c r="E7" s="208"/>
      <c r="F7" s="208"/>
      <c r="G7" s="208"/>
      <c r="H7" s="208"/>
    </row>
    <row r="8" spans="1:44" ht="17.25" customHeight="1" thickBot="1">
      <c r="A8" s="219"/>
    </row>
    <row r="9" spans="1:44" ht="21" customHeight="1" thickTop="1" thickBot="1">
      <c r="A9" s="1569" t="s">
        <v>112</v>
      </c>
      <c r="B9" s="1538">
        <v>2012</v>
      </c>
      <c r="C9" s="1538" t="s">
        <v>73</v>
      </c>
      <c r="D9" s="1538">
        <v>2013</v>
      </c>
      <c r="E9" s="1538" t="s">
        <v>73</v>
      </c>
      <c r="F9" s="1561">
        <v>2014</v>
      </c>
      <c r="G9" s="1538" t="s">
        <v>73</v>
      </c>
      <c r="H9" s="1563" t="s">
        <v>414</v>
      </c>
      <c r="I9" s="1564"/>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row>
    <row r="10" spans="1:44" ht="21" customHeight="1" thickTop="1" thickBot="1">
      <c r="A10" s="1570"/>
      <c r="B10" s="1539"/>
      <c r="C10" s="1539"/>
      <c r="D10" s="1539"/>
      <c r="E10" s="1539"/>
      <c r="F10" s="1567"/>
      <c r="G10" s="1541"/>
      <c r="H10" s="1300" t="s">
        <v>630</v>
      </c>
      <c r="I10" s="1301" t="s">
        <v>710</v>
      </c>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c r="AR10" s="237"/>
    </row>
    <row r="11" spans="1:44" ht="19.5" customHeight="1" thickTop="1">
      <c r="A11" s="36" t="s">
        <v>75</v>
      </c>
      <c r="B11" s="221">
        <v>26517</v>
      </c>
      <c r="C11" s="1109">
        <f t="shared" ref="C11:C33" si="0">+B11/B$33</f>
        <v>6.2921481622096195E-2</v>
      </c>
      <c r="D11" s="221">
        <v>27054</v>
      </c>
      <c r="E11" s="1110">
        <f>+D11/D$33</f>
        <v>6.3041188587620117E-2</v>
      </c>
      <c r="F11" s="1025">
        <v>27738</v>
      </c>
      <c r="G11" s="1111">
        <f>+F11/F$33</f>
        <v>6.3016848112538854E-2</v>
      </c>
      <c r="H11" s="1323">
        <f t="shared" ref="H11:H32" si="1">IF(B11&gt;0,(D11-B11)/B11,"-")</f>
        <v>2.0251159633442699E-2</v>
      </c>
      <c r="I11" s="1324">
        <f t="shared" ref="I11:I32" si="2">IF(D11&gt;0,(F11-D11)/D11,"-")</f>
        <v>2.5282767797737856E-2</v>
      </c>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row>
    <row r="12" spans="1:44" ht="19.5" customHeight="1">
      <c r="A12" s="38" t="s">
        <v>77</v>
      </c>
      <c r="B12" s="223">
        <v>4911</v>
      </c>
      <c r="C12" s="990">
        <f t="shared" si="0"/>
        <v>1.1653180836675129E-2</v>
      </c>
      <c r="D12" s="223">
        <v>5055</v>
      </c>
      <c r="E12" s="991">
        <f t="shared" ref="E12:G33" si="3">+D12/D$33</f>
        <v>1.1779153112679075E-2</v>
      </c>
      <c r="F12" s="1022">
        <v>5250</v>
      </c>
      <c r="G12" s="992">
        <f t="shared" si="3"/>
        <v>1.1927264135511895E-2</v>
      </c>
      <c r="H12" s="1321">
        <f t="shared" si="1"/>
        <v>2.9321930360415395E-2</v>
      </c>
      <c r="I12" s="1322">
        <f t="shared" si="2"/>
        <v>3.857566765578635E-2</v>
      </c>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row>
    <row r="13" spans="1:44" ht="19.5" customHeight="1">
      <c r="A13" s="38" t="s">
        <v>79</v>
      </c>
      <c r="B13" s="223">
        <v>31255</v>
      </c>
      <c r="C13" s="990">
        <f t="shared" si="0"/>
        <v>7.4164155375744487E-2</v>
      </c>
      <c r="D13" s="223">
        <v>32435</v>
      </c>
      <c r="E13" s="991">
        <f t="shared" si="3"/>
        <v>7.557998639164111E-2</v>
      </c>
      <c r="F13" s="1022">
        <v>33503</v>
      </c>
      <c r="G13" s="992">
        <f t="shared" si="3"/>
        <v>7.611412006324858E-2</v>
      </c>
      <c r="H13" s="1321">
        <f t="shared" si="1"/>
        <v>3.7753959366501361E-2</v>
      </c>
      <c r="I13" s="1322">
        <f t="shared" si="2"/>
        <v>3.292739324803453E-2</v>
      </c>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row>
    <row r="14" spans="1:44" ht="19.5" customHeight="1">
      <c r="A14" s="38" t="s">
        <v>81</v>
      </c>
      <c r="B14" s="223">
        <v>4136</v>
      </c>
      <c r="C14" s="990">
        <f t="shared" si="0"/>
        <v>9.8142040196473913E-3</v>
      </c>
      <c r="D14" s="223">
        <v>4340</v>
      </c>
      <c r="E14" s="991">
        <f t="shared" si="3"/>
        <v>1.0113061228294201E-2</v>
      </c>
      <c r="F14" s="1022">
        <v>4502</v>
      </c>
      <c r="G14" s="992">
        <f t="shared" si="3"/>
        <v>1.0227912978680868E-2</v>
      </c>
      <c r="H14" s="1321">
        <f t="shared" si="1"/>
        <v>4.9323017408123788E-2</v>
      </c>
      <c r="I14" s="1322">
        <f t="shared" si="2"/>
        <v>3.7327188940092168E-2</v>
      </c>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row>
    <row r="15" spans="1:44" ht="19.5" customHeight="1">
      <c r="A15" s="38" t="s">
        <v>83</v>
      </c>
      <c r="B15" s="223">
        <v>6482</v>
      </c>
      <c r="C15" s="990">
        <f t="shared" si="0"/>
        <v>1.5380964810288779E-2</v>
      </c>
      <c r="D15" s="223">
        <v>6705</v>
      </c>
      <c r="E15" s="991">
        <f t="shared" si="3"/>
        <v>1.5623980538182631E-2</v>
      </c>
      <c r="F15" s="1022">
        <v>6844</v>
      </c>
      <c r="G15" s="992">
        <f t="shared" si="3"/>
        <v>1.554860871303684E-2</v>
      </c>
      <c r="H15" s="1321">
        <f t="shared" si="1"/>
        <v>3.4402962048750388E-2</v>
      </c>
      <c r="I15" s="1322">
        <f t="shared" si="2"/>
        <v>2.0730797912005966E-2</v>
      </c>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row>
    <row r="16" spans="1:44" ht="19.5" customHeight="1">
      <c r="A16" s="38" t="s">
        <v>85</v>
      </c>
      <c r="B16" s="223">
        <v>15020</v>
      </c>
      <c r="C16" s="990">
        <f t="shared" si="0"/>
        <v>3.5640557150653729E-2</v>
      </c>
      <c r="D16" s="223">
        <v>15327</v>
      </c>
      <c r="E16" s="991">
        <f t="shared" si="3"/>
        <v>3.5714951485268487E-2</v>
      </c>
      <c r="F16" s="1022">
        <v>15732</v>
      </c>
      <c r="G16" s="992">
        <f t="shared" si="3"/>
        <v>3.5740898929499644E-2</v>
      </c>
      <c r="H16" s="1321">
        <f t="shared" si="1"/>
        <v>2.0439414114513981E-2</v>
      </c>
      <c r="I16" s="1322">
        <f t="shared" si="2"/>
        <v>2.6423957721667644E-2</v>
      </c>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row>
    <row r="17" spans="1:44" ht="19.5" customHeight="1">
      <c r="A17" s="38" t="s">
        <v>168</v>
      </c>
      <c r="B17" s="223">
        <v>6337</v>
      </c>
      <c r="C17" s="990">
        <f t="shared" si="0"/>
        <v>1.503689818000617E-2</v>
      </c>
      <c r="D17" s="223">
        <v>6507</v>
      </c>
      <c r="E17" s="991">
        <f t="shared" si="3"/>
        <v>1.5162601247122204E-2</v>
      </c>
      <c r="F17" s="1022">
        <v>6658</v>
      </c>
      <c r="G17" s="992">
        <f t="shared" si="3"/>
        <v>1.5126042783664419E-2</v>
      </c>
      <c r="H17" s="1321">
        <f t="shared" si="1"/>
        <v>2.6826574088685499E-2</v>
      </c>
      <c r="I17" s="1322">
        <f t="shared" si="2"/>
        <v>2.3205778392500383E-2</v>
      </c>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row>
    <row r="18" spans="1:44" ht="19.5" customHeight="1">
      <c r="A18" s="38" t="s">
        <v>89</v>
      </c>
      <c r="B18" s="223">
        <v>21156</v>
      </c>
      <c r="C18" s="990">
        <f t="shared" si="0"/>
        <v>5.0200507794888834E-2</v>
      </c>
      <c r="D18" s="223">
        <v>21330</v>
      </c>
      <c r="E18" s="991">
        <f t="shared" si="3"/>
        <v>4.9703132718782329E-2</v>
      </c>
      <c r="F18" s="1022">
        <v>21817</v>
      </c>
      <c r="G18" s="992">
        <f t="shared" si="3"/>
        <v>4.9565166027516767E-2</v>
      </c>
      <c r="H18" s="1321">
        <f t="shared" si="1"/>
        <v>8.224617129892229E-3</v>
      </c>
      <c r="I18" s="1322">
        <f t="shared" si="2"/>
        <v>2.2831692451945617E-2</v>
      </c>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row>
    <row r="19" spans="1:44" ht="19.5" customHeight="1">
      <c r="A19" s="38" t="s">
        <v>91</v>
      </c>
      <c r="B19" s="223">
        <v>5032</v>
      </c>
      <c r="C19" s="990">
        <f t="shared" si="0"/>
        <v>1.1940298507462687E-2</v>
      </c>
      <c r="D19" s="223">
        <v>5146</v>
      </c>
      <c r="E19" s="991">
        <f t="shared" si="3"/>
        <v>1.1991201170691697E-2</v>
      </c>
      <c r="F19" s="1022">
        <v>5303</v>
      </c>
      <c r="G19" s="992">
        <f t="shared" si="3"/>
        <v>1.2047672706784682E-2</v>
      </c>
      <c r="H19" s="1321">
        <f t="shared" si="1"/>
        <v>2.2655007949125595E-2</v>
      </c>
      <c r="I19" s="1322">
        <f t="shared" si="2"/>
        <v>3.050913330742324E-2</v>
      </c>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row>
    <row r="20" spans="1:44" ht="19.5" customHeight="1">
      <c r="A20" s="38" t="s">
        <v>92</v>
      </c>
      <c r="B20" s="223">
        <v>20883</v>
      </c>
      <c r="C20" s="990">
        <f t="shared" si="0"/>
        <v>4.9552713380632607E-2</v>
      </c>
      <c r="D20" s="223">
        <v>21150</v>
      </c>
      <c r="E20" s="991">
        <f t="shared" si="3"/>
        <v>4.9283696999636487E-2</v>
      </c>
      <c r="F20" s="1022">
        <v>21451</v>
      </c>
      <c r="G20" s="992">
        <f t="shared" si="3"/>
        <v>4.8733665327783934E-2</v>
      </c>
      <c r="H20" s="1321">
        <f t="shared" si="1"/>
        <v>1.2785519321936504E-2</v>
      </c>
      <c r="I20" s="1322">
        <f t="shared" si="2"/>
        <v>1.4231678486997636E-2</v>
      </c>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row>
    <row r="21" spans="1:44" ht="19.5" customHeight="1">
      <c r="A21" s="42" t="s">
        <v>93</v>
      </c>
      <c r="B21" s="223">
        <v>118398</v>
      </c>
      <c r="C21" s="990">
        <f t="shared" si="0"/>
        <v>0.28094345442896806</v>
      </c>
      <c r="D21" s="223">
        <v>119529</v>
      </c>
      <c r="E21" s="991">
        <f t="shared" si="3"/>
        <v>0.27852628929879669</v>
      </c>
      <c r="F21" s="1022">
        <v>122493</v>
      </c>
      <c r="G21" s="992">
        <f t="shared" si="3"/>
        <v>0.27828692680976352</v>
      </c>
      <c r="H21" s="1321">
        <f t="shared" si="1"/>
        <v>9.5525262251051537E-3</v>
      </c>
      <c r="I21" s="1322">
        <f t="shared" si="2"/>
        <v>2.479732951835956E-2</v>
      </c>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row>
    <row r="22" spans="1:44" ht="19.5" customHeight="1">
      <c r="A22" s="42" t="s">
        <v>94</v>
      </c>
      <c r="B22" s="223">
        <v>3824</v>
      </c>
      <c r="C22" s="990">
        <f t="shared" si="0"/>
        <v>9.0738675462117072E-3</v>
      </c>
      <c r="D22" s="223">
        <v>3949</v>
      </c>
      <c r="E22" s="991">
        <f t="shared" si="3"/>
        <v>9.2019536383718438E-3</v>
      </c>
      <c r="F22" s="1022">
        <v>4085</v>
      </c>
      <c r="G22" s="992">
        <f t="shared" si="3"/>
        <v>9.2805474273459226E-3</v>
      </c>
      <c r="H22" s="1321">
        <f t="shared" si="1"/>
        <v>3.268828451882845E-2</v>
      </c>
      <c r="I22" s="1322">
        <f t="shared" si="2"/>
        <v>3.4439098505950873E-2</v>
      </c>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row>
    <row r="23" spans="1:44" ht="19.5" customHeight="1">
      <c r="A23" s="42" t="s">
        <v>95</v>
      </c>
      <c r="B23" s="223">
        <v>72869</v>
      </c>
      <c r="C23" s="990">
        <f t="shared" si="0"/>
        <v>0.17290890539354103</v>
      </c>
      <c r="D23" s="223">
        <v>74687</v>
      </c>
      <c r="E23" s="991">
        <f t="shared" si="3"/>
        <v>0.17403553086580853</v>
      </c>
      <c r="F23" s="1022">
        <v>76970</v>
      </c>
      <c r="G23" s="992">
        <f t="shared" si="3"/>
        <v>0.17486505152578108</v>
      </c>
      <c r="H23" s="1321">
        <f t="shared" si="1"/>
        <v>2.4948880868407689E-2</v>
      </c>
      <c r="I23" s="1322">
        <f t="shared" si="2"/>
        <v>3.0567568653179267E-2</v>
      </c>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row>
    <row r="24" spans="1:44" ht="19.5" customHeight="1">
      <c r="A24" s="42" t="s">
        <v>96</v>
      </c>
      <c r="B24" s="223">
        <v>16475</v>
      </c>
      <c r="C24" s="990">
        <f t="shared" si="0"/>
        <v>3.909308782004129E-2</v>
      </c>
      <c r="D24" s="223">
        <v>16673</v>
      </c>
      <c r="E24" s="991">
        <f t="shared" si="3"/>
        <v>3.885139858510351E-2</v>
      </c>
      <c r="F24" s="1022">
        <v>17013</v>
      </c>
      <c r="G24" s="992">
        <f t="shared" si="3"/>
        <v>3.8651151378564549E-2</v>
      </c>
      <c r="H24" s="1321">
        <f t="shared" si="1"/>
        <v>1.2018209408194234E-2</v>
      </c>
      <c r="I24" s="1322">
        <f t="shared" si="2"/>
        <v>2.0392250944641036E-2</v>
      </c>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row>
    <row r="25" spans="1:44" ht="19.5" customHeight="1">
      <c r="A25" s="42" t="s">
        <v>97</v>
      </c>
      <c r="B25" s="223">
        <v>25467</v>
      </c>
      <c r="C25" s="990">
        <f t="shared" si="0"/>
        <v>6.0429964644187643E-2</v>
      </c>
      <c r="D25" s="223">
        <v>25685</v>
      </c>
      <c r="E25" s="991">
        <f t="shared" si="3"/>
        <v>5.9851146923672022E-2</v>
      </c>
      <c r="F25" s="1022">
        <v>26230</v>
      </c>
      <c r="G25" s="992">
        <f t="shared" si="3"/>
        <v>5.9590883480852765E-2</v>
      </c>
      <c r="H25" s="1321">
        <f t="shared" si="1"/>
        <v>8.5600973809243329E-3</v>
      </c>
      <c r="I25" s="1322">
        <f t="shared" si="2"/>
        <v>2.1218610083706443E-2</v>
      </c>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row>
    <row r="26" spans="1:44" ht="19.5" customHeight="1">
      <c r="A26" s="42" t="s">
        <v>98</v>
      </c>
      <c r="B26" s="223">
        <v>7827</v>
      </c>
      <c r="C26" s="990">
        <f t="shared" si="0"/>
        <v>1.8572479415324014E-2</v>
      </c>
      <c r="D26" s="223">
        <v>8046</v>
      </c>
      <c r="E26" s="991">
        <f t="shared" si="3"/>
        <v>1.8748776645819157E-2</v>
      </c>
      <c r="F26" s="1022">
        <v>8334</v>
      </c>
      <c r="G26" s="992">
        <f t="shared" si="3"/>
        <v>1.8933679867686883E-2</v>
      </c>
      <c r="H26" s="1321">
        <f t="shared" si="1"/>
        <v>2.7980068991950938E-2</v>
      </c>
      <c r="I26" s="1322">
        <f t="shared" si="2"/>
        <v>3.5794183445190156E-2</v>
      </c>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row>
    <row r="27" spans="1:44" ht="19.5" customHeight="1">
      <c r="A27" s="42" t="s">
        <v>99</v>
      </c>
      <c r="B27" s="223">
        <v>5818</v>
      </c>
      <c r="C27" s="990">
        <f t="shared" si="0"/>
        <v>1.3805376930925657E-2</v>
      </c>
      <c r="D27" s="223">
        <v>6034</v>
      </c>
      <c r="E27" s="991">
        <f t="shared" si="3"/>
        <v>1.4060417385144519E-2</v>
      </c>
      <c r="F27" s="1022">
        <v>6324</v>
      </c>
      <c r="G27" s="992">
        <f t="shared" si="3"/>
        <v>1.4367241598662329E-2</v>
      </c>
      <c r="H27" s="1321">
        <f t="shared" si="1"/>
        <v>3.7126160192506016E-2</v>
      </c>
      <c r="I27" s="1322">
        <f t="shared" si="2"/>
        <v>4.8060987736161749E-2</v>
      </c>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row>
    <row r="28" spans="1:44" ht="19.5" customHeight="1">
      <c r="A28" s="42" t="s">
        <v>100</v>
      </c>
      <c r="B28" s="223">
        <v>11570</v>
      </c>
      <c r="C28" s="990">
        <f t="shared" si="0"/>
        <v>2.7454144223239923E-2</v>
      </c>
      <c r="D28" s="223">
        <v>11933</v>
      </c>
      <c r="E28" s="991">
        <f t="shared" si="3"/>
        <v>2.7806257980929654E-2</v>
      </c>
      <c r="F28" s="1022">
        <v>12236</v>
      </c>
      <c r="G28" s="992">
        <f t="shared" si="3"/>
        <v>2.7798476945166392E-2</v>
      </c>
      <c r="H28" s="1321">
        <f t="shared" si="1"/>
        <v>3.1374243733794292E-2</v>
      </c>
      <c r="I28" s="1322">
        <f t="shared" si="2"/>
        <v>2.5391770719852508E-2</v>
      </c>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row>
    <row r="29" spans="1:44" ht="19.5" customHeight="1">
      <c r="A29" s="42" t="s">
        <v>101</v>
      </c>
      <c r="B29" s="223">
        <v>1431</v>
      </c>
      <c r="C29" s="990">
        <f t="shared" si="0"/>
        <v>3.3955817098925089E-3</v>
      </c>
      <c r="D29" s="223">
        <v>1519</v>
      </c>
      <c r="E29" s="991">
        <f t="shared" si="3"/>
        <v>3.5395714299029705E-3</v>
      </c>
      <c r="F29" s="1022">
        <v>1594</v>
      </c>
      <c r="G29" s="992">
        <f t="shared" si="3"/>
        <v>3.6213445775249448E-3</v>
      </c>
      <c r="H29" s="1321">
        <f t="shared" si="1"/>
        <v>6.1495457721872815E-2</v>
      </c>
      <c r="I29" s="1322">
        <f t="shared" si="2"/>
        <v>4.9374588545095459E-2</v>
      </c>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row>
    <row r="30" spans="1:44" ht="19.5" customHeight="1">
      <c r="A30" s="38" t="s">
        <v>102</v>
      </c>
      <c r="B30" s="223">
        <v>849</v>
      </c>
      <c r="C30" s="990">
        <f t="shared" si="0"/>
        <v>2.0145694421374841E-3</v>
      </c>
      <c r="D30" s="223">
        <v>930</v>
      </c>
      <c r="E30" s="991">
        <f t="shared" si="3"/>
        <v>2.1670845489201859E-3</v>
      </c>
      <c r="F30" s="1022">
        <v>976</v>
      </c>
      <c r="G30" s="992">
        <f t="shared" si="3"/>
        <v>2.2173351992875448E-3</v>
      </c>
      <c r="H30" s="1321">
        <f>IF(B30&gt;0,(D30-B30)/B30,"-")</f>
        <v>9.5406360424028266E-2</v>
      </c>
      <c r="I30" s="1322">
        <f>IF(D30&gt;0,(F30-D30)/D30,"-")</f>
        <v>4.9462365591397849E-2</v>
      </c>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row>
    <row r="31" spans="1:44" ht="19.5" customHeight="1">
      <c r="A31" s="38" t="s">
        <v>103</v>
      </c>
      <c r="B31" s="223">
        <v>3163</v>
      </c>
      <c r="C31" s="990">
        <f t="shared" si="0"/>
        <v>7.5053982867854686E-3</v>
      </c>
      <c r="D31" s="223">
        <v>3325</v>
      </c>
      <c r="E31" s="991">
        <f t="shared" si="3"/>
        <v>7.7479098119995898E-3</v>
      </c>
      <c r="F31" s="1022">
        <v>3486</v>
      </c>
      <c r="G31" s="992">
        <f t="shared" si="3"/>
        <v>7.9197033859798992E-3</v>
      </c>
      <c r="H31" s="1321">
        <f t="shared" si="1"/>
        <v>5.1217198861840028E-2</v>
      </c>
      <c r="I31" s="1322">
        <f t="shared" si="2"/>
        <v>4.8421052631578948E-2</v>
      </c>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row>
    <row r="32" spans="1:44" ht="19.5" customHeight="1" thickBot="1">
      <c r="A32" s="44" t="s">
        <v>104</v>
      </c>
      <c r="B32" s="223">
        <v>12010</v>
      </c>
      <c r="C32" s="990">
        <f t="shared" si="0"/>
        <v>2.8498208480649219E-2</v>
      </c>
      <c r="D32" s="223">
        <v>11789</v>
      </c>
      <c r="E32" s="991">
        <f t="shared" si="3"/>
        <v>2.7470709405612984E-2</v>
      </c>
      <c r="F32" s="223">
        <v>11629</v>
      </c>
      <c r="G32" s="992">
        <f t="shared" si="3"/>
        <v>2.6419458025117682E-2</v>
      </c>
      <c r="H32" s="1321">
        <f t="shared" si="1"/>
        <v>-1.8401332223147378E-2</v>
      </c>
      <c r="I32" s="1322">
        <f t="shared" si="2"/>
        <v>-1.3571973873950293E-2</v>
      </c>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row>
    <row r="33" spans="1:44" s="200" customFormat="1" ht="21.75" customHeight="1" thickTop="1" thickBot="1">
      <c r="A33" s="504" t="s">
        <v>105</v>
      </c>
      <c r="B33" s="294">
        <v>421430</v>
      </c>
      <c r="C33" s="300">
        <f t="shared" si="0"/>
        <v>1</v>
      </c>
      <c r="D33" s="294">
        <v>429148</v>
      </c>
      <c r="E33" s="299">
        <f t="shared" si="3"/>
        <v>1</v>
      </c>
      <c r="F33" s="767">
        <v>440168</v>
      </c>
      <c r="G33" s="301">
        <f t="shared" si="3"/>
        <v>1</v>
      </c>
      <c r="H33" s="1263">
        <f>IF(B33&gt;0,(D33-B33)/B33,"-")</f>
        <v>1.8313836224283984E-2</v>
      </c>
      <c r="I33" s="1263">
        <f>IF(D33&gt;0,(F33-D33)/D33,"-")</f>
        <v>2.5678786805484355E-2</v>
      </c>
      <c r="J33" s="237"/>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row>
    <row r="34" spans="1:44" ht="14.25" customHeight="1" thickTop="1">
      <c r="A34" s="199" t="str">
        <f>+data!A1</f>
        <v>Fonte: AT - Autoridade Tributária e Aduaneira</v>
      </c>
      <c r="C34" s="324"/>
      <c r="E34" s="324"/>
      <c r="G34" s="324"/>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row>
    <row r="35" spans="1:44" ht="14.25" customHeight="1">
      <c r="A35" s="282" t="str">
        <f>+data!A2</f>
        <v>Data: 2015-11</v>
      </c>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row>
    <row r="36" spans="1:44">
      <c r="A36" s="280" t="str">
        <f>+data!A3</f>
        <v xml:space="preserve"> </v>
      </c>
    </row>
  </sheetData>
  <mergeCells count="8">
    <mergeCell ref="H9:I9"/>
    <mergeCell ref="A9:A10"/>
    <mergeCell ref="G9:G10"/>
    <mergeCell ref="D9:D10"/>
    <mergeCell ref="E9:E10"/>
    <mergeCell ref="C9:C10"/>
    <mergeCell ref="B9:B10"/>
    <mergeCell ref="F9:F10"/>
  </mergeCells>
  <phoneticPr fontId="37" type="noConversion"/>
  <printOptions horizontalCentered="1"/>
  <pageMargins left="0.6692913385826772" right="0.39370078740157483" top="0.78740157480314965" bottom="0" header="0.55118110236220474" footer="0"/>
  <pageSetup paperSize="9" orientation="portrait"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enableFormatConditionsCalculation="0">
    <tabColor theme="6" tint="0.59999389629810485"/>
    <pageSetUpPr fitToPage="1"/>
  </sheetPr>
  <dimension ref="A1:Q44"/>
  <sheetViews>
    <sheetView zoomScaleNormal="100" workbookViewId="0">
      <selection activeCell="A9" sqref="A9:B10"/>
    </sheetView>
  </sheetViews>
  <sheetFormatPr defaultColWidth="11.42578125" defaultRowHeight="12.75"/>
  <cols>
    <col min="1" max="1" width="6.85546875" style="195" customWidth="1"/>
    <col min="2" max="2" width="29.140625" style="195" customWidth="1"/>
    <col min="3" max="3" width="9.28515625" style="196" customWidth="1"/>
    <col min="4" max="4" width="7.28515625" style="196" bestFit="1" customWidth="1"/>
    <col min="5" max="5" width="9.28515625" style="196" customWidth="1"/>
    <col min="6" max="6" width="7.28515625" style="196" bestFit="1" customWidth="1"/>
    <col min="7" max="7" width="9.28515625" style="686" customWidth="1"/>
    <col min="8" max="8" width="7.28515625" style="686" bestFit="1" customWidth="1"/>
    <col min="9" max="10" width="8.7109375" style="195" customWidth="1"/>
    <col min="11" max="16384" width="11.42578125" style="195"/>
  </cols>
  <sheetData>
    <row r="1" spans="1:17" ht="27.75">
      <c r="A1" s="1183" t="s">
        <v>409</v>
      </c>
      <c r="B1" s="206"/>
      <c r="C1" s="206"/>
      <c r="D1" s="206"/>
      <c r="E1" s="206"/>
      <c r="F1" s="206"/>
      <c r="G1" s="206"/>
      <c r="H1" s="206"/>
      <c r="I1" s="206"/>
    </row>
    <row r="2" spans="1:17">
      <c r="C2" s="195"/>
      <c r="D2" s="195"/>
      <c r="E2" s="195"/>
      <c r="F2" s="195"/>
      <c r="G2" s="195"/>
      <c r="H2" s="195"/>
    </row>
    <row r="3" spans="1:17" s="216" customFormat="1" ht="26.25">
      <c r="A3" s="708" t="s">
        <v>495</v>
      </c>
      <c r="B3" s="613"/>
      <c r="C3" s="686"/>
      <c r="D3" s="686"/>
      <c r="E3" s="686"/>
      <c r="F3" s="686"/>
      <c r="G3" s="686"/>
      <c r="H3" s="686"/>
    </row>
    <row r="4" spans="1:17" s="216" customFormat="1">
      <c r="C4" s="686"/>
      <c r="D4" s="686"/>
      <c r="E4" s="686"/>
      <c r="F4" s="686"/>
      <c r="G4" s="686"/>
      <c r="H4" s="686"/>
    </row>
    <row r="5" spans="1:17" s="216" customFormat="1" ht="23.25">
      <c r="A5" s="678" t="s">
        <v>153</v>
      </c>
      <c r="B5" s="678"/>
      <c r="C5" s="700"/>
      <c r="D5" s="700"/>
      <c r="E5" s="700"/>
      <c r="F5" s="700"/>
      <c r="G5" s="700"/>
      <c r="H5" s="700"/>
      <c r="I5" s="700"/>
    </row>
    <row r="6" spans="1:17" ht="20.25">
      <c r="A6" s="148"/>
      <c r="B6" s="148"/>
      <c r="C6" s="149"/>
      <c r="D6" s="149"/>
      <c r="E6" s="149"/>
      <c r="F6" s="149"/>
      <c r="G6" s="727"/>
      <c r="H6" s="727"/>
      <c r="I6" s="15"/>
    </row>
    <row r="7" spans="1:17" ht="15.75">
      <c r="A7" s="366" t="s">
        <v>129</v>
      </c>
      <c r="B7" s="366"/>
      <c r="C7" s="366"/>
      <c r="D7" s="366"/>
      <c r="E7" s="366"/>
      <c r="F7" s="366"/>
      <c r="G7" s="728"/>
      <c r="H7" s="728"/>
      <c r="I7" s="366"/>
    </row>
    <row r="8" spans="1:17" ht="13.5" thickBot="1">
      <c r="C8" s="149"/>
      <c r="D8" s="149"/>
      <c r="E8" s="149"/>
      <c r="F8" s="149"/>
      <c r="G8" s="727"/>
      <c r="H8" s="727"/>
      <c r="I8" s="15"/>
    </row>
    <row r="9" spans="1:17" ht="22.5" customHeight="1" thickTop="1" thickBot="1">
      <c r="A9" s="1571" t="s">
        <v>58</v>
      </c>
      <c r="B9" s="1572"/>
      <c r="C9" s="1538">
        <v>2012</v>
      </c>
      <c r="D9" s="1538" t="s">
        <v>73</v>
      </c>
      <c r="E9" s="1538">
        <v>2013</v>
      </c>
      <c r="F9" s="1538" t="s">
        <v>73</v>
      </c>
      <c r="G9" s="1561">
        <v>2014</v>
      </c>
      <c r="H9" s="1538" t="s">
        <v>73</v>
      </c>
      <c r="I9" s="1563" t="s">
        <v>414</v>
      </c>
      <c r="J9" s="1564"/>
    </row>
    <row r="10" spans="1:17" ht="18.75" customHeight="1" thickTop="1" thickBot="1">
      <c r="A10" s="1573"/>
      <c r="B10" s="1574"/>
      <c r="C10" s="1539"/>
      <c r="D10" s="1539"/>
      <c r="E10" s="1539"/>
      <c r="F10" s="1539"/>
      <c r="G10" s="1567"/>
      <c r="H10" s="1541"/>
      <c r="I10" s="1300" t="s">
        <v>630</v>
      </c>
      <c r="J10" s="1301" t="s">
        <v>710</v>
      </c>
    </row>
    <row r="11" spans="1:17" s="93" customFormat="1" ht="24" customHeight="1" thickTop="1" thickBot="1">
      <c r="A11" s="331" t="s">
        <v>279</v>
      </c>
      <c r="B11" s="488"/>
      <c r="C11" s="327">
        <v>421430</v>
      </c>
      <c r="D11" s="326">
        <f t="shared" ref="D11:D21" si="0">+C11/C$11</f>
        <v>1</v>
      </c>
      <c r="E11" s="327">
        <v>429148</v>
      </c>
      <c r="F11" s="730">
        <f t="shared" ref="F11:H21" si="1">+E11/E$11</f>
        <v>1</v>
      </c>
      <c r="G11" s="1026">
        <v>440168</v>
      </c>
      <c r="H11" s="729">
        <f t="shared" si="1"/>
        <v>1</v>
      </c>
      <c r="I11" s="1325">
        <f>IF(C11&gt;0,(E11-C11)/C11,"-")</f>
        <v>1.8313836224283984E-2</v>
      </c>
      <c r="J11" s="1326">
        <f>IF(E11&gt;0,(G11-E11)/E11,"-")</f>
        <v>2.5678786805484355E-2</v>
      </c>
      <c r="K11" s="333"/>
      <c r="L11" s="954"/>
      <c r="M11" s="333"/>
      <c r="O11" s="333"/>
      <c r="Q11" s="333"/>
    </row>
    <row r="12" spans="1:17" s="33" customFormat="1" ht="24" customHeight="1" thickTop="1">
      <c r="A12" s="505" t="s">
        <v>295</v>
      </c>
      <c r="B12" s="489"/>
      <c r="C12" s="160">
        <v>175575</v>
      </c>
      <c r="D12" s="987">
        <f t="shared" si="0"/>
        <v>0.41661723180599386</v>
      </c>
      <c r="E12" s="160">
        <v>189341</v>
      </c>
      <c r="F12" s="987">
        <f>+E12/E$11</f>
        <v>0.44120210277107197</v>
      </c>
      <c r="G12" s="742">
        <v>191312</v>
      </c>
      <c r="H12" s="989">
        <f>+G12/G$11</f>
        <v>0.43463404881772416</v>
      </c>
      <c r="I12" s="1310">
        <f>IF(C12&gt;0,(E12-C12)/C12,"-")</f>
        <v>7.8405239925957562E-2</v>
      </c>
      <c r="J12" s="1327">
        <f>IF(E12&gt;0,(G12-E12)/E12,"-")</f>
        <v>1.0409789744429363E-2</v>
      </c>
      <c r="K12" s="164"/>
      <c r="L12" s="164"/>
    </row>
    <row r="13" spans="1:17" s="33" customFormat="1" ht="24" customHeight="1">
      <c r="A13" s="833" t="s">
        <v>135</v>
      </c>
      <c r="B13" s="489"/>
      <c r="C13" s="160">
        <v>59931</v>
      </c>
      <c r="D13" s="987">
        <f t="shared" si="0"/>
        <v>0.14220867047908312</v>
      </c>
      <c r="E13" s="160">
        <v>66980</v>
      </c>
      <c r="F13" s="987">
        <f t="shared" si="1"/>
        <v>0.15607669149104739</v>
      </c>
      <c r="G13" s="742">
        <v>85908</v>
      </c>
      <c r="H13" s="989">
        <f t="shared" si="1"/>
        <v>0.19517093473401065</v>
      </c>
      <c r="I13" s="1312">
        <f t="shared" ref="I13:I21" si="2">IF(C13&gt;0,(E13-C13)/C13,"-")</f>
        <v>0.11761859471725818</v>
      </c>
      <c r="J13" s="1320">
        <f t="shared" ref="J13:J21" si="3">IF(E13&gt;0,(G13-E13)/E13,"-")</f>
        <v>0.28259181845326964</v>
      </c>
      <c r="K13" s="164"/>
      <c r="L13" s="164"/>
    </row>
    <row r="14" spans="1:17" s="33" customFormat="1" ht="24" customHeight="1">
      <c r="A14" s="165" t="s">
        <v>136</v>
      </c>
      <c r="B14" s="490"/>
      <c r="C14" s="166">
        <v>185924</v>
      </c>
      <c r="D14" s="987">
        <f t="shared" si="0"/>
        <v>0.441174097714923</v>
      </c>
      <c r="E14" s="166">
        <v>172827</v>
      </c>
      <c r="F14" s="987">
        <f t="shared" si="1"/>
        <v>0.40272120573788062</v>
      </c>
      <c r="G14" s="1027">
        <v>162948</v>
      </c>
      <c r="H14" s="989">
        <f t="shared" si="1"/>
        <v>0.37019501644826519</v>
      </c>
      <c r="I14" s="1328">
        <f t="shared" si="2"/>
        <v>-7.0442761558486264E-2</v>
      </c>
      <c r="J14" s="1329">
        <f t="shared" si="3"/>
        <v>-5.7161207450224794E-2</v>
      </c>
      <c r="K14" s="328"/>
      <c r="L14" s="164"/>
      <c r="M14" s="164"/>
      <c r="N14" s="328"/>
      <c r="O14" s="164"/>
      <c r="Q14" s="164"/>
    </row>
    <row r="15" spans="1:17" s="33" customFormat="1" ht="24" customHeight="1">
      <c r="A15" s="833" t="s">
        <v>798</v>
      </c>
      <c r="B15" s="489"/>
      <c r="C15" s="160">
        <v>187370</v>
      </c>
      <c r="D15" s="1113">
        <f t="shared" si="0"/>
        <v>0.44460527252449994</v>
      </c>
      <c r="E15" s="160">
        <v>199941</v>
      </c>
      <c r="F15" s="1113">
        <f t="shared" si="1"/>
        <v>0.46590220623188272</v>
      </c>
      <c r="G15" s="742">
        <v>200938</v>
      </c>
      <c r="H15" s="1115">
        <f t="shared" si="1"/>
        <v>0.45650297159266462</v>
      </c>
      <c r="I15" s="1312">
        <f t="shared" si="2"/>
        <v>6.709185034957571E-2</v>
      </c>
      <c r="J15" s="1320">
        <f t="shared" si="3"/>
        <v>4.9864710089476396E-3</v>
      </c>
      <c r="L15" s="164"/>
    </row>
    <row r="16" spans="1:17" s="33" customFormat="1" ht="24" customHeight="1">
      <c r="A16" s="159" t="s">
        <v>137</v>
      </c>
      <c r="B16" s="489"/>
      <c r="C16" s="160">
        <v>60917</v>
      </c>
      <c r="D16" s="987">
        <f t="shared" si="0"/>
        <v>0.14454832356500485</v>
      </c>
      <c r="E16" s="742">
        <v>68033</v>
      </c>
      <c r="F16" s="987">
        <f t="shared" si="1"/>
        <v>0.15853039044805056</v>
      </c>
      <c r="G16" s="742">
        <v>86978</v>
      </c>
      <c r="H16" s="989">
        <f t="shared" si="1"/>
        <v>0.19760182475781973</v>
      </c>
      <c r="I16" s="1312">
        <f t="shared" si="2"/>
        <v>0.11681468227260042</v>
      </c>
      <c r="J16" s="1320">
        <f t="shared" si="3"/>
        <v>0.27846780239001662</v>
      </c>
      <c r="L16" s="164"/>
    </row>
    <row r="17" spans="1:17" s="33" customFormat="1" ht="24" customHeight="1">
      <c r="A17" s="165" t="s">
        <v>367</v>
      </c>
      <c r="B17" s="490"/>
      <c r="C17" s="166">
        <v>173143</v>
      </c>
      <c r="D17" s="1114">
        <f t="shared" si="0"/>
        <v>0.41084640391049521</v>
      </c>
      <c r="E17" s="166">
        <v>161174</v>
      </c>
      <c r="F17" s="1114">
        <f t="shared" si="1"/>
        <v>0.37556740332006672</v>
      </c>
      <c r="G17" s="1027">
        <v>152252</v>
      </c>
      <c r="H17" s="1116">
        <f t="shared" si="1"/>
        <v>0.34589520364951565</v>
      </c>
      <c r="I17" s="1328">
        <f t="shared" si="2"/>
        <v>-6.9127830752614888E-2</v>
      </c>
      <c r="J17" s="1329">
        <f t="shared" si="3"/>
        <v>-5.5356322980133273E-2</v>
      </c>
      <c r="K17" s="328"/>
      <c r="L17" s="164"/>
      <c r="M17" s="164"/>
      <c r="N17" s="328"/>
      <c r="O17" s="164"/>
      <c r="Q17" s="164"/>
    </row>
    <row r="18" spans="1:17" s="33" customFormat="1" ht="24" customHeight="1">
      <c r="A18" s="833" t="s">
        <v>599</v>
      </c>
      <c r="B18" s="489"/>
      <c r="C18" s="160">
        <v>188195</v>
      </c>
      <c r="D18" s="1113">
        <f t="shared" si="0"/>
        <v>0.44656289300714236</v>
      </c>
      <c r="E18" s="160">
        <v>200717</v>
      </c>
      <c r="F18" s="1113">
        <f t="shared" si="1"/>
        <v>0.46771044022108921</v>
      </c>
      <c r="G18" s="742">
        <v>216990</v>
      </c>
      <c r="H18" s="1115">
        <f t="shared" si="1"/>
        <v>0.49297086566947168</v>
      </c>
      <c r="I18" s="1312">
        <f t="shared" si="2"/>
        <v>6.6537368155370757E-2</v>
      </c>
      <c r="J18" s="1320">
        <f t="shared" si="3"/>
        <v>8.107434846076815E-2</v>
      </c>
      <c r="L18" s="164"/>
    </row>
    <row r="19" spans="1:17" s="33" customFormat="1" ht="24" customHeight="1">
      <c r="A19" s="834" t="s">
        <v>600</v>
      </c>
      <c r="B19" s="490"/>
      <c r="C19" s="166">
        <v>233235</v>
      </c>
      <c r="D19" s="1114">
        <f t="shared" si="0"/>
        <v>0.55343710699285764</v>
      </c>
      <c r="E19" s="166">
        <v>228431</v>
      </c>
      <c r="F19" s="1114">
        <f t="shared" si="1"/>
        <v>0.53228955977891079</v>
      </c>
      <c r="G19" s="1027">
        <v>223178</v>
      </c>
      <c r="H19" s="1116">
        <f t="shared" si="1"/>
        <v>0.50702913433052832</v>
      </c>
      <c r="I19" s="1328">
        <f t="shared" si="2"/>
        <v>-2.0597251698930265E-2</v>
      </c>
      <c r="J19" s="1329">
        <f t="shared" si="3"/>
        <v>-2.2996003169447228E-2</v>
      </c>
      <c r="K19" s="164"/>
      <c r="L19" s="164"/>
      <c r="M19" s="164"/>
      <c r="N19" s="328"/>
      <c r="O19" s="164"/>
      <c r="Q19" s="164"/>
    </row>
    <row r="20" spans="1:17" s="33" customFormat="1" ht="24" customHeight="1">
      <c r="A20" s="1331" t="s">
        <v>799</v>
      </c>
      <c r="B20" s="489"/>
      <c r="C20" s="160">
        <v>117467</v>
      </c>
      <c r="D20" s="987">
        <f t="shared" si="0"/>
        <v>0.27873430937522248</v>
      </c>
      <c r="E20" s="160">
        <v>126600</v>
      </c>
      <c r="F20" s="987">
        <f t="shared" si="1"/>
        <v>0.29500312246590921</v>
      </c>
      <c r="G20" s="742">
        <v>142632</v>
      </c>
      <c r="H20" s="989">
        <f t="shared" si="1"/>
        <v>0.32403991203358717</v>
      </c>
      <c r="I20" s="1312">
        <f t="shared" si="2"/>
        <v>7.7749495603020427E-2</v>
      </c>
      <c r="J20" s="1320">
        <f t="shared" si="3"/>
        <v>0.1266350710900474</v>
      </c>
      <c r="K20" s="164"/>
      <c r="L20" s="164"/>
    </row>
    <row r="21" spans="1:17" s="33" customFormat="1" ht="24" customHeight="1" thickBot="1">
      <c r="A21" s="1332" t="s">
        <v>800</v>
      </c>
      <c r="B21" s="491"/>
      <c r="C21" s="169">
        <v>303963</v>
      </c>
      <c r="D21" s="1092">
        <f t="shared" si="0"/>
        <v>0.72126569062477752</v>
      </c>
      <c r="E21" s="169">
        <v>302548</v>
      </c>
      <c r="F21" s="1092">
        <f t="shared" si="1"/>
        <v>0.70499687753409079</v>
      </c>
      <c r="G21" s="1028">
        <v>297536</v>
      </c>
      <c r="H21" s="1117">
        <f t="shared" si="1"/>
        <v>0.67596008796641283</v>
      </c>
      <c r="I21" s="1314">
        <f t="shared" si="2"/>
        <v>-4.6551718465734316E-3</v>
      </c>
      <c r="J21" s="1330">
        <f t="shared" si="3"/>
        <v>-1.6565966392109683E-2</v>
      </c>
      <c r="K21" s="328"/>
      <c r="L21" s="164"/>
      <c r="M21" s="164"/>
      <c r="N21" s="328"/>
      <c r="O21" s="164"/>
      <c r="Q21" s="164"/>
    </row>
    <row r="22" spans="1:17" s="200" customFormat="1" ht="13.5" thickTop="1">
      <c r="A22" s="1291" t="s">
        <v>400</v>
      </c>
      <c r="B22" s="1457"/>
      <c r="C22" s="1457"/>
      <c r="D22" s="1457"/>
      <c r="E22" s="1457"/>
      <c r="F22" s="1457"/>
      <c r="G22" s="1457"/>
      <c r="H22" s="889"/>
      <c r="I22" s="890"/>
      <c r="J22" s="1488"/>
    </row>
    <row r="23" spans="1:17" s="33" customFormat="1" ht="69.75" customHeight="1">
      <c r="A23" s="1568" t="s">
        <v>695</v>
      </c>
      <c r="B23" s="1568"/>
      <c r="C23" s="1568"/>
      <c r="D23" s="1568"/>
      <c r="E23" s="1568"/>
      <c r="F23" s="1568"/>
      <c r="G23" s="1568"/>
      <c r="H23" s="1568"/>
      <c r="I23" s="1568"/>
      <c r="J23" s="1568"/>
      <c r="K23" s="164"/>
      <c r="L23" s="328"/>
      <c r="M23" s="164"/>
      <c r="N23" s="328"/>
      <c r="O23" s="164"/>
      <c r="Q23" s="164"/>
    </row>
    <row r="24" spans="1:17" s="376" customFormat="1" ht="14.25" customHeight="1">
      <c r="A24" s="855" t="str">
        <f>+data!A1</f>
        <v>Fonte: AT - Autoridade Tributária e Aduaneira</v>
      </c>
      <c r="B24" s="7"/>
      <c r="C24" s="373"/>
      <c r="D24" s="9"/>
      <c r="E24" s="373"/>
      <c r="F24" s="9"/>
      <c r="G24" s="373"/>
      <c r="H24" s="9"/>
      <c r="I24" s="288"/>
      <c r="J24" s="374"/>
      <c r="K24" s="375"/>
      <c r="L24" s="374"/>
      <c r="M24" s="375"/>
      <c r="N24" s="374"/>
      <c r="O24" s="375"/>
      <c r="Q24" s="375"/>
    </row>
    <row r="25" spans="1:17" ht="14.25" customHeight="1">
      <c r="A25" s="282" t="str">
        <f>+data!A2</f>
        <v>Data: 2015-11</v>
      </c>
    </row>
    <row r="26" spans="1:17">
      <c r="A26" s="199" t="str">
        <f>+data!A3</f>
        <v xml:space="preserve"> </v>
      </c>
      <c r="B26" s="400"/>
    </row>
    <row r="36" spans="1:17" s="33" customFormat="1" ht="15.75" customHeight="1">
      <c r="A36" s="329"/>
      <c r="B36" s="329"/>
      <c r="C36" s="330"/>
      <c r="D36" s="162"/>
      <c r="E36" s="330"/>
      <c r="F36" s="162"/>
      <c r="G36" s="373"/>
      <c r="H36" s="9"/>
      <c r="I36" s="9"/>
      <c r="J36" s="328"/>
      <c r="K36" s="164"/>
      <c r="L36" s="328"/>
      <c r="M36" s="164"/>
      <c r="N36" s="328"/>
      <c r="O36" s="164"/>
      <c r="Q36" s="164"/>
    </row>
    <row r="37" spans="1:17" s="33" customFormat="1" ht="15.75" customHeight="1">
      <c r="A37" s="329"/>
      <c r="B37" s="329"/>
      <c r="C37" s="330"/>
      <c r="D37" s="162"/>
      <c r="E37" s="330"/>
      <c r="F37" s="162"/>
      <c r="G37" s="373"/>
      <c r="H37" s="9"/>
      <c r="I37" s="9"/>
      <c r="J37" s="328"/>
      <c r="K37" s="164"/>
      <c r="L37" s="328"/>
      <c r="M37" s="164"/>
      <c r="N37" s="328"/>
      <c r="O37" s="164"/>
      <c r="Q37" s="164"/>
    </row>
    <row r="38" spans="1:17">
      <c r="B38" s="219"/>
    </row>
    <row r="39" spans="1:17">
      <c r="B39" s="282"/>
    </row>
    <row r="40" spans="1:17" ht="12" customHeight="1">
      <c r="B40" s="199"/>
    </row>
    <row r="43" spans="1:17">
      <c r="C43" s="195"/>
      <c r="E43" s="195"/>
      <c r="G43" s="216"/>
    </row>
    <row r="44" spans="1:17">
      <c r="C44" s="195"/>
      <c r="E44" s="195"/>
      <c r="G44" s="216"/>
    </row>
  </sheetData>
  <mergeCells count="9">
    <mergeCell ref="H9:H10"/>
    <mergeCell ref="A23:J23"/>
    <mergeCell ref="I9:J9"/>
    <mergeCell ref="E9:E10"/>
    <mergeCell ref="F9:F10"/>
    <mergeCell ref="C9:C10"/>
    <mergeCell ref="D9:D10"/>
    <mergeCell ref="G9:G10"/>
    <mergeCell ref="A9:B10"/>
  </mergeCells>
  <phoneticPr fontId="37" type="noConversion"/>
  <printOptions horizontalCentered="1"/>
  <pageMargins left="0.6692913385826772" right="0.39370078740157483" top="0.78740157480314965" bottom="0" header="0.55118110236220474" footer="0"/>
  <pageSetup paperSize="9" scale="90" orientation="portrait" r:id="rId1"/>
  <headerFooter alignWithMargins="0"/>
  <ignoredErrors>
    <ignoredError sqref="D16:D21 F16:F21 H16:I21" formula="1"/>
    <ignoredError sqref="I10" twoDigitTextYea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3" enableFormatConditionsCalculation="0">
    <tabColor theme="6" tint="0.39997558519241921"/>
    <pageSetUpPr fitToPage="1"/>
  </sheetPr>
  <dimension ref="A1:T36"/>
  <sheetViews>
    <sheetView zoomScaleNormal="100" workbookViewId="0">
      <selection activeCell="A10" sqref="A10:C11"/>
    </sheetView>
  </sheetViews>
  <sheetFormatPr defaultColWidth="9.140625" defaultRowHeight="12.75"/>
  <cols>
    <col min="1" max="1" width="5.140625" style="367" customWidth="1"/>
    <col min="2" max="2" width="11.7109375" style="367" customWidth="1"/>
    <col min="3" max="3" width="28" style="367" customWidth="1"/>
    <col min="4" max="4" width="9.28515625" style="367" customWidth="1"/>
    <col min="5" max="5" width="7.28515625" style="367" bestFit="1" customWidth="1"/>
    <col min="6" max="6" width="9.28515625" style="367" customWidth="1"/>
    <col min="7" max="7" width="7.28515625" style="367" bestFit="1" customWidth="1"/>
    <col min="8" max="8" width="9.28515625" style="614" customWidth="1"/>
    <col min="9" max="9" width="7.28515625" style="614" bestFit="1" customWidth="1"/>
    <col min="10" max="10" width="8.7109375" style="614" customWidth="1"/>
    <col min="11" max="11" width="8.7109375" style="367" customWidth="1"/>
    <col min="12" max="16384" width="9.140625" style="367"/>
  </cols>
  <sheetData>
    <row r="1" spans="1:20" s="195" customFormat="1" ht="27.75">
      <c r="A1" s="1183" t="s">
        <v>409</v>
      </c>
      <c r="B1" s="206"/>
      <c r="C1" s="206"/>
      <c r="D1" s="206"/>
      <c r="E1" s="206"/>
      <c r="F1" s="206"/>
      <c r="G1" s="206"/>
      <c r="H1" s="206"/>
      <c r="I1" s="206"/>
    </row>
    <row r="2" spans="1:20" s="195" customFormat="1"/>
    <row r="3" spans="1:20" s="614" customFormat="1" ht="26.25">
      <c r="A3" s="709" t="s">
        <v>496</v>
      </c>
      <c r="J3" s="367"/>
    </row>
    <row r="4" spans="1:20" s="614" customFormat="1">
      <c r="J4" s="367"/>
    </row>
    <row r="5" spans="1:20" s="614" customFormat="1">
      <c r="J5" s="367"/>
    </row>
    <row r="6" spans="1:20" ht="23.25">
      <c r="A6" s="271" t="s">
        <v>281</v>
      </c>
      <c r="B6" s="271"/>
      <c r="J6" s="367"/>
    </row>
    <row r="7" spans="1:20" ht="18">
      <c r="A7" s="494" t="s">
        <v>282</v>
      </c>
      <c r="B7" s="494"/>
      <c r="J7" s="367"/>
    </row>
    <row r="8" spans="1:20" ht="18">
      <c r="A8" s="494" t="s">
        <v>283</v>
      </c>
      <c r="B8" s="494"/>
      <c r="H8" s="732"/>
      <c r="J8" s="367"/>
    </row>
    <row r="9" spans="1:20" s="376" customFormat="1" ht="24" customHeight="1" thickBot="1">
      <c r="B9" s="311"/>
      <c r="C9" s="311"/>
      <c r="D9" s="9"/>
      <c r="E9" s="373"/>
      <c r="F9" s="9"/>
      <c r="G9" s="373"/>
      <c r="H9" s="9"/>
      <c r="I9" s="373"/>
      <c r="J9" s="288"/>
      <c r="K9" s="288"/>
      <c r="L9" s="288"/>
      <c r="M9" s="374"/>
      <c r="N9" s="375"/>
      <c r="O9" s="374"/>
      <c r="P9" s="375"/>
      <c r="Q9" s="374"/>
      <c r="R9" s="375"/>
      <c r="T9" s="375"/>
    </row>
    <row r="10" spans="1:20" s="195" customFormat="1" ht="22.5" customHeight="1" thickTop="1" thickBot="1">
      <c r="A10" s="1580" t="s">
        <v>286</v>
      </c>
      <c r="B10" s="1581"/>
      <c r="C10" s="1582"/>
      <c r="D10" s="1538">
        <v>2012</v>
      </c>
      <c r="E10" s="1538" t="s">
        <v>73</v>
      </c>
      <c r="F10" s="1538">
        <v>2013</v>
      </c>
      <c r="G10" s="1538" t="s">
        <v>73</v>
      </c>
      <c r="H10" s="1561">
        <v>2014</v>
      </c>
      <c r="I10" s="1538" t="s">
        <v>73</v>
      </c>
      <c r="J10" s="1563" t="s">
        <v>414</v>
      </c>
      <c r="K10" s="1564"/>
    </row>
    <row r="11" spans="1:20" s="195" customFormat="1" ht="18.75" customHeight="1" thickTop="1" thickBot="1">
      <c r="A11" s="1583"/>
      <c r="B11" s="1584"/>
      <c r="C11" s="1585"/>
      <c r="D11" s="1539"/>
      <c r="E11" s="1539"/>
      <c r="F11" s="1539"/>
      <c r="G11" s="1539"/>
      <c r="H11" s="1567"/>
      <c r="I11" s="1541"/>
      <c r="J11" s="1300" t="s">
        <v>630</v>
      </c>
      <c r="K11" s="1301" t="s">
        <v>710</v>
      </c>
    </row>
    <row r="12" spans="1:20" s="93" customFormat="1" ht="36" customHeight="1" thickTop="1" thickBot="1">
      <c r="A12" s="1586" t="s">
        <v>284</v>
      </c>
      <c r="B12" s="1587"/>
      <c r="C12" s="1588"/>
      <c r="D12" s="500">
        <v>421430</v>
      </c>
      <c r="E12" s="486">
        <v>1</v>
      </c>
      <c r="F12" s="500">
        <v>429148</v>
      </c>
      <c r="G12" s="299">
        <v>1</v>
      </c>
      <c r="H12" s="1026">
        <v>440168</v>
      </c>
      <c r="I12" s="731">
        <v>1</v>
      </c>
      <c r="J12" s="1333">
        <f>IF(D12&gt;0,(F12-D12)/D12,"-")</f>
        <v>1.8313836224283984E-2</v>
      </c>
      <c r="K12" s="1334">
        <f>IF(F12&gt;0,(H12-F12)/F12,"-")</f>
        <v>2.5678786805484355E-2</v>
      </c>
      <c r="L12" s="487"/>
      <c r="M12" s="955"/>
      <c r="N12" s="487"/>
      <c r="O12" s="333"/>
      <c r="P12" s="487"/>
      <c r="Q12" s="333"/>
      <c r="S12" s="333"/>
    </row>
    <row r="13" spans="1:20" s="93" customFormat="1" ht="57" customHeight="1" thickTop="1" thickBot="1">
      <c r="A13" s="1576" t="s">
        <v>293</v>
      </c>
      <c r="B13" s="1576" t="s">
        <v>285</v>
      </c>
      <c r="C13" s="495" t="s">
        <v>287</v>
      </c>
      <c r="D13" s="496">
        <v>117467</v>
      </c>
      <c r="E13" s="1118">
        <f>+D13/D$12</f>
        <v>0.27873430937522248</v>
      </c>
      <c r="F13" s="605">
        <v>126600</v>
      </c>
      <c r="G13" s="1118">
        <f t="shared" ref="E13:I18" si="0">+F13/F$12</f>
        <v>0.29500312246590921</v>
      </c>
      <c r="H13" s="1029">
        <v>142632</v>
      </c>
      <c r="I13" s="1121">
        <f t="shared" si="0"/>
        <v>0.32403991203358717</v>
      </c>
      <c r="J13" s="1335">
        <f t="shared" ref="J13:J18" si="1">IF(D13&gt;0,(F13-D13)/D13,"-")</f>
        <v>7.7749495603020427E-2</v>
      </c>
      <c r="K13" s="1336">
        <f t="shared" ref="K13:K18" si="2">IF(F13&gt;0,(H13-F13)/F13,"-")</f>
        <v>0.1266350710900474</v>
      </c>
      <c r="L13" s="487"/>
      <c r="M13" s="333"/>
      <c r="N13" s="487"/>
      <c r="O13" s="333"/>
      <c r="P13" s="487"/>
      <c r="Q13" s="333"/>
      <c r="S13" s="333"/>
    </row>
    <row r="14" spans="1:20" s="93" customFormat="1" ht="57" customHeight="1" thickTop="1" thickBot="1">
      <c r="A14" s="1577"/>
      <c r="B14" s="1577"/>
      <c r="C14" s="495" t="s">
        <v>291</v>
      </c>
      <c r="D14" s="606">
        <v>107110</v>
      </c>
      <c r="E14" s="1119">
        <f>+D14/D$12</f>
        <v>0.25415846047979496</v>
      </c>
      <c r="F14" s="501">
        <v>100318</v>
      </c>
      <c r="G14" s="1119">
        <f t="shared" si="0"/>
        <v>0.23376084707373679</v>
      </c>
      <c r="H14" s="1030">
        <v>95381</v>
      </c>
      <c r="I14" s="1122">
        <f t="shared" si="0"/>
        <v>0.21669226295414479</v>
      </c>
      <c r="J14" s="1335">
        <f t="shared" si="1"/>
        <v>-6.3411446176827563E-2</v>
      </c>
      <c r="K14" s="1336">
        <f t="shared" si="2"/>
        <v>-4.9213501066608184E-2</v>
      </c>
      <c r="L14" s="497"/>
      <c r="M14" s="333"/>
      <c r="N14" s="487"/>
      <c r="O14" s="333"/>
      <c r="P14" s="487"/>
      <c r="Q14" s="333"/>
      <c r="S14" s="333"/>
    </row>
    <row r="15" spans="1:20" s="93" customFormat="1" ht="57" customHeight="1" thickTop="1" thickBot="1">
      <c r="A15" s="1577"/>
      <c r="B15" s="1578"/>
      <c r="C15" s="503" t="s">
        <v>289</v>
      </c>
      <c r="D15" s="993">
        <v>224577</v>
      </c>
      <c r="E15" s="1120">
        <f>+D15/D$12</f>
        <v>0.53289276985501743</v>
      </c>
      <c r="F15" s="801">
        <v>226918</v>
      </c>
      <c r="G15" s="1120">
        <f t="shared" si="0"/>
        <v>0.52876396953964599</v>
      </c>
      <c r="H15" s="1031">
        <v>238013</v>
      </c>
      <c r="I15" s="1123">
        <f t="shared" si="0"/>
        <v>0.54073217498773196</v>
      </c>
      <c r="J15" s="1337">
        <f t="shared" si="1"/>
        <v>1.0424041642732782E-2</v>
      </c>
      <c r="K15" s="1334">
        <f t="shared" si="2"/>
        <v>4.8894314245674649E-2</v>
      </c>
      <c r="L15" s="487"/>
      <c r="M15" s="333"/>
      <c r="N15" s="487"/>
      <c r="O15" s="333"/>
      <c r="P15" s="487"/>
      <c r="Q15" s="333"/>
      <c r="S15" s="333"/>
    </row>
    <row r="16" spans="1:20" s="376" customFormat="1" ht="57" customHeight="1" thickTop="1" thickBot="1">
      <c r="A16" s="1577"/>
      <c r="B16" s="492" t="s">
        <v>288</v>
      </c>
      <c r="C16" s="498" t="s">
        <v>292</v>
      </c>
      <c r="D16" s="499">
        <v>69472</v>
      </c>
      <c r="E16" s="988">
        <f t="shared" si="0"/>
        <v>0.1648482547516788</v>
      </c>
      <c r="F16" s="742">
        <v>64977</v>
      </c>
      <c r="G16" s="988">
        <f t="shared" si="0"/>
        <v>0.15140930401633004</v>
      </c>
      <c r="H16" s="1030">
        <v>57081</v>
      </c>
      <c r="I16" s="989">
        <f t="shared" si="0"/>
        <v>0.12968003126079133</v>
      </c>
      <c r="J16" s="1335">
        <f t="shared" si="1"/>
        <v>-6.4702326116996778E-2</v>
      </c>
      <c r="K16" s="1336">
        <f t="shared" si="2"/>
        <v>-0.12151992243409207</v>
      </c>
      <c r="L16" s="374"/>
      <c r="M16" s="333"/>
      <c r="N16" s="374"/>
      <c r="O16" s="333"/>
      <c r="P16" s="374"/>
      <c r="Q16" s="375"/>
      <c r="S16" s="375"/>
    </row>
    <row r="17" spans="1:19" s="93" customFormat="1" ht="36" customHeight="1" thickTop="1" thickBot="1">
      <c r="A17" s="1578"/>
      <c r="B17" s="1589" t="s">
        <v>290</v>
      </c>
      <c r="C17" s="1591"/>
      <c r="D17" s="502">
        <v>294049</v>
      </c>
      <c r="E17" s="1120">
        <f t="shared" si="0"/>
        <v>0.69774102460669629</v>
      </c>
      <c r="F17" s="502">
        <v>291895</v>
      </c>
      <c r="G17" s="1120">
        <f t="shared" si="0"/>
        <v>0.68017327355597601</v>
      </c>
      <c r="H17" s="1031">
        <v>295094</v>
      </c>
      <c r="I17" s="1123">
        <f t="shared" si="0"/>
        <v>0.67041220624852327</v>
      </c>
      <c r="J17" s="1337">
        <f t="shared" si="1"/>
        <v>-7.3253097272903498E-3</v>
      </c>
      <c r="K17" s="1334">
        <f t="shared" si="2"/>
        <v>1.0959420339505643E-2</v>
      </c>
      <c r="L17" s="487"/>
      <c r="M17" s="333"/>
      <c r="N17" s="487"/>
      <c r="O17" s="333"/>
      <c r="P17" s="487"/>
      <c r="Q17" s="333"/>
      <c r="S17" s="333"/>
    </row>
    <row r="18" spans="1:19" s="93" customFormat="1" ht="36" customHeight="1" thickTop="1" thickBot="1">
      <c r="A18" s="1589" t="s">
        <v>294</v>
      </c>
      <c r="B18" s="1590"/>
      <c r="C18" s="1591"/>
      <c r="D18" s="502">
        <v>127381</v>
      </c>
      <c r="E18" s="1120">
        <f t="shared" si="0"/>
        <v>0.30225897539330376</v>
      </c>
      <c r="F18" s="502">
        <v>137253</v>
      </c>
      <c r="G18" s="1120">
        <f t="shared" si="0"/>
        <v>0.31982672644402399</v>
      </c>
      <c r="H18" s="1031">
        <v>145074</v>
      </c>
      <c r="I18" s="1123">
        <f t="shared" si="0"/>
        <v>0.32958779375147673</v>
      </c>
      <c r="J18" s="1337">
        <f t="shared" si="1"/>
        <v>7.7499784112230241E-2</v>
      </c>
      <c r="K18" s="1334">
        <f t="shared" si="2"/>
        <v>5.6982361041288718E-2</v>
      </c>
      <c r="L18" s="487"/>
      <c r="M18" s="333"/>
      <c r="N18" s="487"/>
      <c r="O18" s="333"/>
      <c r="P18" s="487"/>
      <c r="Q18" s="333"/>
      <c r="S18" s="333"/>
    </row>
    <row r="19" spans="1:19" s="200" customFormat="1" ht="13.5" thickTop="1">
      <c r="A19" s="1291" t="s">
        <v>820</v>
      </c>
      <c r="B19" s="1457"/>
      <c r="C19" s="1457"/>
      <c r="D19" s="1457"/>
      <c r="E19" s="1457"/>
      <c r="F19" s="1457"/>
      <c r="G19" s="1457"/>
      <c r="H19" s="889"/>
      <c r="I19" s="890"/>
    </row>
    <row r="20" spans="1:19" s="33" customFormat="1" ht="31.5" customHeight="1">
      <c r="A20" s="1579" t="s">
        <v>343</v>
      </c>
      <c r="B20" s="1579"/>
      <c r="C20" s="1579"/>
      <c r="D20" s="1579"/>
      <c r="E20" s="1579"/>
      <c r="F20" s="1579"/>
      <c r="G20" s="1579"/>
      <c r="H20" s="1579"/>
      <c r="I20" s="1579"/>
      <c r="J20" s="1579"/>
      <c r="K20" s="1579"/>
      <c r="L20" s="164"/>
      <c r="M20" s="333"/>
      <c r="N20" s="164"/>
      <c r="O20" s="328"/>
      <c r="P20" s="164"/>
      <c r="R20" s="164"/>
    </row>
    <row r="21" spans="1:19" s="33" customFormat="1" ht="31.5" customHeight="1">
      <c r="A21" s="1579" t="s">
        <v>565</v>
      </c>
      <c r="B21" s="1579"/>
      <c r="C21" s="1579"/>
      <c r="D21" s="1579"/>
      <c r="E21" s="1579"/>
      <c r="F21" s="1579"/>
      <c r="G21" s="1579"/>
      <c r="H21" s="1579"/>
      <c r="I21" s="1579"/>
      <c r="J21" s="1579"/>
      <c r="K21" s="1579"/>
      <c r="L21" s="164"/>
      <c r="M21" s="328"/>
      <c r="N21" s="164"/>
      <c r="O21" s="328"/>
      <c r="P21" s="164"/>
      <c r="R21" s="164"/>
    </row>
    <row r="22" spans="1:19" ht="39.75" customHeight="1">
      <c r="A22" s="1575" t="s">
        <v>371</v>
      </c>
      <c r="B22" s="1575"/>
      <c r="C22" s="1575"/>
      <c r="D22" s="1575"/>
      <c r="E22" s="1575"/>
      <c r="F22" s="1575"/>
      <c r="G22" s="1575"/>
      <c r="H22" s="1575"/>
      <c r="I22" s="1575"/>
      <c r="J22" s="1575"/>
      <c r="K22" s="1575"/>
    </row>
    <row r="23" spans="1:19" ht="14.25" customHeight="1">
      <c r="A23" s="856" t="str">
        <f>+data!A1</f>
        <v>Fonte: AT - Autoridade Tributária e Aduaneira</v>
      </c>
    </row>
    <row r="24" spans="1:19" ht="14.25" customHeight="1">
      <c r="A24" s="856" t="str">
        <f>+data!A2</f>
        <v>Data: 2015-11</v>
      </c>
      <c r="D24" s="493"/>
      <c r="F24" s="493"/>
      <c r="H24" s="732"/>
    </row>
    <row r="25" spans="1:19">
      <c r="D25" s="493"/>
      <c r="E25" s="493"/>
      <c r="F25" s="493"/>
      <c r="H25" s="732"/>
    </row>
    <row r="26" spans="1:19">
      <c r="D26" s="493"/>
      <c r="F26" s="493"/>
      <c r="H26" s="732"/>
    </row>
    <row r="27" spans="1:19">
      <c r="D27" s="493"/>
      <c r="F27" s="493"/>
      <c r="H27" s="732"/>
    </row>
    <row r="31" spans="1:19" ht="15.75" customHeight="1"/>
    <row r="35" spans="2:2">
      <c r="B35" s="368" t="str">
        <f>+data!A3</f>
        <v xml:space="preserve"> </v>
      </c>
    </row>
    <row r="36" spans="2:2">
      <c r="B36" s="369"/>
    </row>
  </sheetData>
  <mergeCells count="16">
    <mergeCell ref="A22:K22"/>
    <mergeCell ref="B13:B15"/>
    <mergeCell ref="A21:K21"/>
    <mergeCell ref="A10:C11"/>
    <mergeCell ref="A12:C12"/>
    <mergeCell ref="G10:G11"/>
    <mergeCell ref="D10:D11"/>
    <mergeCell ref="E10:E11"/>
    <mergeCell ref="J10:K10"/>
    <mergeCell ref="I10:I11"/>
    <mergeCell ref="A20:K20"/>
    <mergeCell ref="F10:F11"/>
    <mergeCell ref="A18:C18"/>
    <mergeCell ref="H10:H11"/>
    <mergeCell ref="A13:A17"/>
    <mergeCell ref="B17:C17"/>
  </mergeCells>
  <phoneticPr fontId="0" type="noConversion"/>
  <printOptions horizontalCentered="1"/>
  <pageMargins left="0.6692913385826772" right="0.39370078740157483" top="0.78740157480314965" bottom="0" header="0.55118110236220474" footer="0"/>
  <pageSetup paperSize="9" scale="82" orientation="portrait" horizontalDpi="1200" verticalDpi="12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enableFormatConditionsCalculation="0">
    <tabColor theme="6" tint="0.59999389629810485"/>
  </sheetPr>
  <dimension ref="A1:IP116"/>
  <sheetViews>
    <sheetView topLeftCell="C1" zoomScaleNormal="100" zoomScaleSheetLayoutView="130" workbookViewId="0">
      <selection activeCell="C10" sqref="C10:C11"/>
    </sheetView>
  </sheetViews>
  <sheetFormatPr defaultColWidth="9.140625" defaultRowHeight="12.75"/>
  <cols>
    <col min="1" max="2" width="8.7109375" style="226" hidden="1" customWidth="1"/>
    <col min="3" max="3" width="85.7109375" style="216" customWidth="1"/>
    <col min="4" max="5" width="11.5703125" style="216" customWidth="1"/>
    <col min="6" max="6" width="11.5703125" style="713" customWidth="1"/>
    <col min="7" max="7" width="8.7109375" style="290" customWidth="1"/>
    <col min="8" max="16384" width="9.140625" style="226"/>
  </cols>
  <sheetData>
    <row r="1" spans="1:9" ht="27.75">
      <c r="C1" s="1183" t="s">
        <v>411</v>
      </c>
    </row>
    <row r="2" spans="1:9" ht="27.75">
      <c r="C2" s="1183"/>
    </row>
    <row r="3" spans="1:9" ht="26.25">
      <c r="C3" s="702" t="s">
        <v>497</v>
      </c>
      <c r="G3" s="289"/>
    </row>
    <row r="4" spans="1:9">
      <c r="C4" s="255"/>
    </row>
    <row r="5" spans="1:9" ht="23.25">
      <c r="C5" s="256" t="s">
        <v>49</v>
      </c>
      <c r="D5" s="1065"/>
      <c r="E5" s="1066"/>
      <c r="F5" s="1065"/>
      <c r="G5" s="1065"/>
      <c r="H5" s="1069"/>
    </row>
    <row r="6" spans="1:9" ht="15">
      <c r="C6" s="318" t="s">
        <v>161</v>
      </c>
      <c r="D6" s="1065"/>
      <c r="E6" s="1066"/>
      <c r="F6" s="1065"/>
      <c r="G6" s="1068"/>
      <c r="H6" s="1069"/>
    </row>
    <row r="7" spans="1:9" ht="15.75">
      <c r="C7" s="257"/>
      <c r="D7" s="2"/>
      <c r="E7" s="2"/>
      <c r="F7" s="714"/>
      <c r="H7" s="1"/>
    </row>
    <row r="8" spans="1:9" s="228" customFormat="1" ht="18">
      <c r="C8" s="258" t="s">
        <v>153</v>
      </c>
      <c r="D8" s="211"/>
      <c r="E8" s="211"/>
      <c r="F8" s="715"/>
      <c r="G8" s="291"/>
      <c r="H8" s="3"/>
    </row>
    <row r="9" spans="1:9" ht="13.5" thickBot="1">
      <c r="C9" s="229"/>
    </row>
    <row r="10" spans="1:9" ht="14.25" thickTop="1" thickBot="1">
      <c r="A10" s="751"/>
      <c r="B10" s="751"/>
      <c r="C10" s="1598" t="s">
        <v>58</v>
      </c>
      <c r="D10" s="1538">
        <v>2012</v>
      </c>
      <c r="E10" s="1538">
        <v>2013</v>
      </c>
      <c r="F10" s="1600">
        <v>2014</v>
      </c>
      <c r="G10" s="1596" t="s">
        <v>50</v>
      </c>
      <c r="H10" s="1597"/>
    </row>
    <row r="11" spans="1:9" ht="14.25" thickTop="1" thickBot="1">
      <c r="A11" s="751"/>
      <c r="B11" s="751"/>
      <c r="C11" s="1599"/>
      <c r="D11" s="1539"/>
      <c r="E11" s="1539"/>
      <c r="F11" s="1601"/>
      <c r="G11" s="1339" t="s">
        <v>630</v>
      </c>
      <c r="H11" s="1340" t="s">
        <v>710</v>
      </c>
    </row>
    <row r="12" spans="1:9" ht="13.5" thickTop="1">
      <c r="A12" s="1187" t="s">
        <v>716</v>
      </c>
      <c r="B12" s="1592" t="s">
        <v>0</v>
      </c>
      <c r="C12" s="963" t="s">
        <v>566</v>
      </c>
      <c r="D12" s="994">
        <v>175575</v>
      </c>
      <c r="E12" s="995">
        <v>189341</v>
      </c>
      <c r="F12" s="997">
        <v>191312</v>
      </c>
      <c r="G12" s="1341">
        <f t="shared" ref="G12:G52" si="0">IF(D12&gt;0,E12/D12-1,"-")</f>
        <v>7.8405239925957604E-2</v>
      </c>
      <c r="H12" s="1342">
        <f t="shared" ref="H12:H43" si="1">IF(E12&gt;0,F12/E12-1,"-")</f>
        <v>1.0409789744429299E-2</v>
      </c>
      <c r="I12" s="231"/>
    </row>
    <row r="13" spans="1:9">
      <c r="A13" s="1188" t="s">
        <v>717</v>
      </c>
      <c r="B13" s="1592"/>
      <c r="C13" s="964" t="s">
        <v>567</v>
      </c>
      <c r="D13" s="996">
        <v>185924</v>
      </c>
      <c r="E13" s="997">
        <v>172827</v>
      </c>
      <c r="F13" s="997">
        <v>162948</v>
      </c>
      <c r="G13" s="1343">
        <f t="shared" si="0"/>
        <v>-7.0442761558486278E-2</v>
      </c>
      <c r="H13" s="1344">
        <f t="shared" si="1"/>
        <v>-5.7161207450224794E-2</v>
      </c>
      <c r="I13" s="231"/>
    </row>
    <row r="14" spans="1:9" ht="22.5">
      <c r="A14" s="1520">
        <v>202</v>
      </c>
      <c r="B14" s="969" t="s">
        <v>1</v>
      </c>
      <c r="C14" s="960" t="s">
        <v>632</v>
      </c>
      <c r="D14" s="996">
        <v>1203</v>
      </c>
      <c r="E14" s="997">
        <v>934</v>
      </c>
      <c r="F14" s="997">
        <v>934</v>
      </c>
      <c r="G14" s="1343">
        <f t="shared" si="0"/>
        <v>-0.22360764754779716</v>
      </c>
      <c r="H14" s="1344">
        <f t="shared" si="1"/>
        <v>0</v>
      </c>
      <c r="I14" s="231"/>
    </row>
    <row r="15" spans="1:9">
      <c r="A15" s="1520">
        <v>703</v>
      </c>
      <c r="B15" s="969">
        <v>703</v>
      </c>
      <c r="C15" s="961" t="s">
        <v>633</v>
      </c>
      <c r="D15" s="998">
        <v>1845</v>
      </c>
      <c r="E15" s="997">
        <v>1651</v>
      </c>
      <c r="F15" s="997">
        <v>1461</v>
      </c>
      <c r="G15" s="1343">
        <f t="shared" si="0"/>
        <v>-0.1051490514905149</v>
      </c>
      <c r="H15" s="1345">
        <f t="shared" si="1"/>
        <v>-0.11508176862507569</v>
      </c>
      <c r="I15" s="231"/>
    </row>
    <row r="16" spans="1:9">
      <c r="A16" s="1520">
        <v>203</v>
      </c>
      <c r="B16" s="969" t="s">
        <v>2</v>
      </c>
      <c r="C16" s="961" t="s">
        <v>634</v>
      </c>
      <c r="D16" s="996">
        <v>1987</v>
      </c>
      <c r="E16" s="997">
        <v>1845</v>
      </c>
      <c r="F16" s="997">
        <v>1722</v>
      </c>
      <c r="G16" s="1343">
        <f t="shared" si="0"/>
        <v>-7.1464519375943669E-2</v>
      </c>
      <c r="H16" s="1344">
        <f t="shared" si="1"/>
        <v>-6.6666666666666652E-2</v>
      </c>
      <c r="I16" s="231"/>
    </row>
    <row r="17" spans="1:10">
      <c r="A17" s="1520">
        <v>705</v>
      </c>
      <c r="B17" s="969">
        <v>705</v>
      </c>
      <c r="C17" s="961" t="s">
        <v>635</v>
      </c>
      <c r="D17" s="998">
        <v>8260</v>
      </c>
      <c r="E17" s="997">
        <v>7041</v>
      </c>
      <c r="F17" s="997">
        <v>5974</v>
      </c>
      <c r="G17" s="1343">
        <f t="shared" si="0"/>
        <v>-0.14757869249394673</v>
      </c>
      <c r="H17" s="1345">
        <f t="shared" si="1"/>
        <v>-0.15154097429342428</v>
      </c>
      <c r="I17" s="231"/>
    </row>
    <row r="18" spans="1:10">
      <c r="A18" s="1520">
        <v>706</v>
      </c>
      <c r="B18" s="969">
        <v>706</v>
      </c>
      <c r="C18" s="961" t="s">
        <v>601</v>
      </c>
      <c r="D18" s="998">
        <v>245</v>
      </c>
      <c r="E18" s="997">
        <v>229</v>
      </c>
      <c r="F18" s="997">
        <v>202</v>
      </c>
      <c r="G18" s="1346">
        <f t="shared" si="0"/>
        <v>-6.5306122448979598E-2</v>
      </c>
      <c r="H18" s="1345">
        <f t="shared" si="1"/>
        <v>-0.11790393013100442</v>
      </c>
      <c r="I18" s="231"/>
    </row>
    <row r="19" spans="1:10" ht="13.5" thickBot="1">
      <c r="A19" s="1520">
        <v>707</v>
      </c>
      <c r="B19" s="969">
        <v>707</v>
      </c>
      <c r="C19" s="962" t="s">
        <v>602</v>
      </c>
      <c r="D19" s="1003">
        <v>123</v>
      </c>
      <c r="E19" s="1008">
        <v>106</v>
      </c>
      <c r="F19" s="997">
        <v>81</v>
      </c>
      <c r="G19" s="1347">
        <f t="shared" si="0"/>
        <v>-0.13821138211382111</v>
      </c>
      <c r="H19" s="1348">
        <f t="shared" si="1"/>
        <v>-0.23584905660377353</v>
      </c>
      <c r="I19" s="231"/>
    </row>
    <row r="20" spans="1:10" ht="14.25" thickTop="1" thickBot="1">
      <c r="A20" s="1521" t="s">
        <v>714</v>
      </c>
      <c r="B20" s="1593" t="s">
        <v>3</v>
      </c>
      <c r="C20" s="1006" t="s">
        <v>568</v>
      </c>
      <c r="D20" s="792">
        <v>175365</v>
      </c>
      <c r="E20" s="928">
        <v>189199</v>
      </c>
      <c r="F20" s="928">
        <v>191273</v>
      </c>
      <c r="G20" s="1349">
        <f t="shared" si="0"/>
        <v>7.8886893051635099E-2</v>
      </c>
      <c r="H20" s="1350">
        <f t="shared" si="1"/>
        <v>1.0962002970417384E-2</v>
      </c>
      <c r="I20" s="231"/>
      <c r="J20" s="231"/>
    </row>
    <row r="21" spans="1:10" ht="14.25" thickTop="1" thickBot="1">
      <c r="A21" s="1521" t="s">
        <v>715</v>
      </c>
      <c r="B21" s="1593"/>
      <c r="C21" s="1006" t="s">
        <v>569</v>
      </c>
      <c r="D21" s="792">
        <v>186217</v>
      </c>
      <c r="E21" s="928">
        <v>173066</v>
      </c>
      <c r="F21" s="928">
        <v>163054</v>
      </c>
      <c r="G21" s="1349">
        <f t="shared" si="0"/>
        <v>-7.0621908848279125E-2</v>
      </c>
      <c r="H21" s="1350">
        <f t="shared" si="1"/>
        <v>-5.7850762136988254E-2</v>
      </c>
      <c r="I21" s="231"/>
    </row>
    <row r="22" spans="1:10" ht="13.5" thickTop="1">
      <c r="A22" s="1520">
        <v>205</v>
      </c>
      <c r="B22" s="969" t="s">
        <v>4</v>
      </c>
      <c r="C22" s="965" t="s">
        <v>636</v>
      </c>
      <c r="D22" s="1004">
        <v>677</v>
      </c>
      <c r="E22" s="1005">
        <v>707</v>
      </c>
      <c r="F22" s="997">
        <v>722</v>
      </c>
      <c r="G22" s="1351">
        <f t="shared" si="0"/>
        <v>4.4313146233382561E-2</v>
      </c>
      <c r="H22" s="1352">
        <f t="shared" si="1"/>
        <v>2.1216407355021172E-2</v>
      </c>
      <c r="I22" s="231"/>
    </row>
    <row r="23" spans="1:10">
      <c r="A23" s="1520">
        <v>224</v>
      </c>
      <c r="B23" s="969" t="s">
        <v>5</v>
      </c>
      <c r="C23" s="961" t="s">
        <v>637</v>
      </c>
      <c r="D23" s="999">
        <v>96022</v>
      </c>
      <c r="E23" s="997">
        <v>97429</v>
      </c>
      <c r="F23" s="997">
        <v>96522</v>
      </c>
      <c r="G23" s="1353">
        <f t="shared" si="0"/>
        <v>1.4652892045572852E-2</v>
      </c>
      <c r="H23" s="1354">
        <f t="shared" si="1"/>
        <v>-9.3093432140327614E-3</v>
      </c>
      <c r="I23" s="231"/>
    </row>
    <row r="24" spans="1:10" ht="22.5">
      <c r="A24" s="1520">
        <v>711</v>
      </c>
      <c r="B24" s="969">
        <v>711</v>
      </c>
      <c r="C24" s="960" t="s">
        <v>638</v>
      </c>
      <c r="D24" s="998">
        <v>91</v>
      </c>
      <c r="E24" s="997">
        <v>109</v>
      </c>
      <c r="F24" s="997">
        <v>115</v>
      </c>
      <c r="G24" s="1353">
        <f t="shared" si="0"/>
        <v>0.19780219780219777</v>
      </c>
      <c r="H24" s="1354">
        <f t="shared" si="1"/>
        <v>5.504587155963292E-2</v>
      </c>
      <c r="I24" s="231"/>
    </row>
    <row r="25" spans="1:10" ht="22.5">
      <c r="A25" s="1520">
        <v>782</v>
      </c>
      <c r="B25" s="1191">
        <v>782</v>
      </c>
      <c r="C25" s="960" t="s">
        <v>720</v>
      </c>
      <c r="D25" s="998"/>
      <c r="E25" s="997"/>
      <c r="F25" s="997">
        <v>29</v>
      </c>
      <c r="G25" s="1353" t="str">
        <f>IF(D25&gt;0,E25/D25-1,"-")</f>
        <v>-</v>
      </c>
      <c r="H25" s="1354" t="str">
        <f t="shared" si="1"/>
        <v>-</v>
      </c>
      <c r="I25" s="231"/>
    </row>
    <row r="26" spans="1:10">
      <c r="A26" s="1520">
        <v>222</v>
      </c>
      <c r="B26" s="969" t="s">
        <v>6</v>
      </c>
      <c r="C26" s="961" t="s">
        <v>639</v>
      </c>
      <c r="D26" s="999">
        <v>4329</v>
      </c>
      <c r="E26" s="997">
        <v>4239</v>
      </c>
      <c r="F26" s="997">
        <v>4236</v>
      </c>
      <c r="G26" s="1353">
        <f t="shared" si="0"/>
        <v>-2.0790020790020791E-2</v>
      </c>
      <c r="H26" s="1354">
        <f t="shared" si="1"/>
        <v>-7.0771408351022469E-4</v>
      </c>
      <c r="I26" s="231"/>
    </row>
    <row r="27" spans="1:10">
      <c r="A27" s="1520">
        <v>206</v>
      </c>
      <c r="B27" s="1064">
        <v>206</v>
      </c>
      <c r="C27" s="961" t="s">
        <v>576</v>
      </c>
      <c r="D27" s="999">
        <v>0</v>
      </c>
      <c r="E27" s="997">
        <v>0</v>
      </c>
      <c r="F27" s="997">
        <v>0</v>
      </c>
      <c r="G27" s="1353" t="str">
        <f t="shared" si="0"/>
        <v>-</v>
      </c>
      <c r="H27" s="1354" t="str">
        <f t="shared" si="1"/>
        <v>-</v>
      </c>
      <c r="I27" s="231"/>
    </row>
    <row r="28" spans="1:10">
      <c r="A28" s="1520">
        <v>713</v>
      </c>
      <c r="B28" s="969">
        <v>713</v>
      </c>
      <c r="C28" s="961" t="s">
        <v>640</v>
      </c>
      <c r="D28" s="998">
        <v>857</v>
      </c>
      <c r="E28" s="997">
        <v>748</v>
      </c>
      <c r="F28" s="997">
        <v>964</v>
      </c>
      <c r="G28" s="1353">
        <f t="shared" si="0"/>
        <v>-0.12718786464410736</v>
      </c>
      <c r="H28" s="1354">
        <f t="shared" si="1"/>
        <v>0.28877005347593587</v>
      </c>
      <c r="I28" s="231"/>
    </row>
    <row r="29" spans="1:10">
      <c r="A29" s="1520">
        <v>714</v>
      </c>
      <c r="B29" s="969">
        <v>714</v>
      </c>
      <c r="C29" s="961" t="s">
        <v>641</v>
      </c>
      <c r="D29" s="998">
        <v>95</v>
      </c>
      <c r="E29" s="997">
        <v>101</v>
      </c>
      <c r="F29" s="997">
        <v>128</v>
      </c>
      <c r="G29" s="1353">
        <f t="shared" si="0"/>
        <v>6.315789473684208E-2</v>
      </c>
      <c r="H29" s="1354">
        <f t="shared" si="1"/>
        <v>0.26732673267326734</v>
      </c>
      <c r="I29" s="231"/>
    </row>
    <row r="30" spans="1:10" ht="22.5">
      <c r="A30" s="1520">
        <v>715</v>
      </c>
      <c r="B30" s="969">
        <v>715</v>
      </c>
      <c r="C30" s="960" t="s">
        <v>642</v>
      </c>
      <c r="D30" s="998">
        <v>1818</v>
      </c>
      <c r="E30" s="997">
        <v>1727</v>
      </c>
      <c r="F30" s="997">
        <v>1679</v>
      </c>
      <c r="G30" s="1353">
        <f t="shared" si="0"/>
        <v>-5.0055005500550087E-2</v>
      </c>
      <c r="H30" s="1354">
        <f t="shared" si="1"/>
        <v>-2.7793862188766671E-2</v>
      </c>
      <c r="I30" s="231"/>
    </row>
    <row r="31" spans="1:10">
      <c r="A31" s="1520">
        <v>214</v>
      </c>
      <c r="B31" s="969" t="s">
        <v>31</v>
      </c>
      <c r="C31" s="961" t="s">
        <v>643</v>
      </c>
      <c r="D31" s="996">
        <v>4671</v>
      </c>
      <c r="E31" s="997">
        <v>4803</v>
      </c>
      <c r="F31" s="997">
        <v>5833</v>
      </c>
      <c r="G31" s="1353">
        <f t="shared" si="0"/>
        <v>2.825947334617851E-2</v>
      </c>
      <c r="H31" s="1354">
        <f t="shared" si="1"/>
        <v>0.21444930251925887</v>
      </c>
      <c r="I31" s="231"/>
    </row>
    <row r="32" spans="1:10">
      <c r="A32" s="1520">
        <v>259</v>
      </c>
      <c r="B32" s="969" t="s">
        <v>7</v>
      </c>
      <c r="C32" s="961" t="s">
        <v>644</v>
      </c>
      <c r="D32" s="999">
        <v>78</v>
      </c>
      <c r="E32" s="997">
        <v>89</v>
      </c>
      <c r="F32" s="997">
        <v>49</v>
      </c>
      <c r="G32" s="1353">
        <f t="shared" si="0"/>
        <v>0.14102564102564097</v>
      </c>
      <c r="H32" s="1354">
        <f t="shared" si="1"/>
        <v>-0.449438202247191</v>
      </c>
      <c r="I32" s="231"/>
    </row>
    <row r="33" spans="1:9" ht="22.5">
      <c r="A33" s="1520">
        <v>270</v>
      </c>
      <c r="B33" s="969" t="s">
        <v>8</v>
      </c>
      <c r="C33" s="960" t="s">
        <v>645</v>
      </c>
      <c r="D33" s="999">
        <v>4035</v>
      </c>
      <c r="E33" s="997">
        <v>4158</v>
      </c>
      <c r="F33" s="997">
        <v>4322</v>
      </c>
      <c r="G33" s="1353">
        <f t="shared" si="0"/>
        <v>3.0483271375464582E-2</v>
      </c>
      <c r="H33" s="1354">
        <f t="shared" si="1"/>
        <v>3.9442039442039389E-2</v>
      </c>
      <c r="I33" s="231"/>
    </row>
    <row r="34" spans="1:9" ht="22.5">
      <c r="A34" s="1520">
        <v>207</v>
      </c>
      <c r="B34" s="969" t="s">
        <v>9</v>
      </c>
      <c r="C34" s="960" t="s">
        <v>646</v>
      </c>
      <c r="D34" s="996">
        <v>25908</v>
      </c>
      <c r="E34" s="997">
        <v>24277</v>
      </c>
      <c r="F34" s="997">
        <v>20922</v>
      </c>
      <c r="G34" s="1353">
        <f t="shared" si="0"/>
        <v>-6.2953527867840031E-2</v>
      </c>
      <c r="H34" s="1354">
        <f t="shared" si="1"/>
        <v>-0.13819664703217038</v>
      </c>
      <c r="I34" s="231"/>
    </row>
    <row r="35" spans="1:9" ht="22.5">
      <c r="A35" s="1520">
        <v>218</v>
      </c>
      <c r="B35" s="969" t="s">
        <v>32</v>
      </c>
      <c r="C35" s="960" t="s">
        <v>647</v>
      </c>
      <c r="D35" s="996">
        <v>3695</v>
      </c>
      <c r="E35" s="997">
        <v>3318</v>
      </c>
      <c r="F35" s="997">
        <v>2976</v>
      </c>
      <c r="G35" s="1353">
        <f t="shared" si="0"/>
        <v>-0.1020297699594046</v>
      </c>
      <c r="H35" s="1354">
        <f t="shared" si="1"/>
        <v>-0.10307414104882462</v>
      </c>
      <c r="I35" s="231"/>
    </row>
    <row r="36" spans="1:9" ht="22.5">
      <c r="A36" s="1520">
        <v>208</v>
      </c>
      <c r="B36" s="969" t="s">
        <v>10</v>
      </c>
      <c r="C36" s="960" t="s">
        <v>648</v>
      </c>
      <c r="D36" s="996">
        <v>3169</v>
      </c>
      <c r="E36" s="997">
        <v>3106</v>
      </c>
      <c r="F36" s="997">
        <v>3709</v>
      </c>
      <c r="G36" s="1353">
        <f t="shared" si="0"/>
        <v>-1.9880088355948233E-2</v>
      </c>
      <c r="H36" s="1354">
        <f t="shared" si="1"/>
        <v>0.1941403734707019</v>
      </c>
      <c r="I36" s="231"/>
    </row>
    <row r="37" spans="1:9">
      <c r="A37" s="1520">
        <v>722</v>
      </c>
      <c r="B37" s="969">
        <v>722</v>
      </c>
      <c r="C37" s="961" t="s">
        <v>649</v>
      </c>
      <c r="D37" s="998">
        <v>2474</v>
      </c>
      <c r="E37" s="997">
        <v>2627</v>
      </c>
      <c r="F37" s="997">
        <v>2404</v>
      </c>
      <c r="G37" s="1353">
        <f t="shared" si="0"/>
        <v>6.184316895715436E-2</v>
      </c>
      <c r="H37" s="1354">
        <f t="shared" si="1"/>
        <v>-8.4887704606014469E-2</v>
      </c>
      <c r="I37" s="231"/>
    </row>
    <row r="38" spans="1:9">
      <c r="A38" s="1520">
        <v>209</v>
      </c>
      <c r="B38" s="969" t="s">
        <v>11</v>
      </c>
      <c r="C38" s="961" t="s">
        <v>650</v>
      </c>
      <c r="D38" s="996">
        <v>11181</v>
      </c>
      <c r="E38" s="997">
        <v>11323</v>
      </c>
      <c r="F38" s="997">
        <v>10920</v>
      </c>
      <c r="G38" s="1353">
        <f t="shared" si="0"/>
        <v>1.2700116268669959E-2</v>
      </c>
      <c r="H38" s="1354">
        <f t="shared" si="1"/>
        <v>-3.5591274397244521E-2</v>
      </c>
      <c r="I38" s="231"/>
    </row>
    <row r="39" spans="1:9">
      <c r="A39" s="1520">
        <v>211</v>
      </c>
      <c r="B39" s="969" t="s">
        <v>12</v>
      </c>
      <c r="C39" s="961" t="s">
        <v>651</v>
      </c>
      <c r="D39" s="996">
        <v>217532</v>
      </c>
      <c r="E39" s="997">
        <v>222594</v>
      </c>
      <c r="F39" s="997">
        <v>220784</v>
      </c>
      <c r="G39" s="1353">
        <f t="shared" si="0"/>
        <v>2.3270139565673142E-2</v>
      </c>
      <c r="H39" s="1354">
        <f t="shared" si="1"/>
        <v>-8.1313961742005558E-3</v>
      </c>
      <c r="I39" s="231"/>
    </row>
    <row r="40" spans="1:9">
      <c r="A40" s="1520">
        <v>271</v>
      </c>
      <c r="B40" s="969" t="s">
        <v>48</v>
      </c>
      <c r="C40" s="961" t="s">
        <v>652</v>
      </c>
      <c r="D40" s="999">
        <v>4665</v>
      </c>
      <c r="E40" s="997">
        <v>4929</v>
      </c>
      <c r="F40" s="997">
        <v>5568</v>
      </c>
      <c r="G40" s="1353">
        <f t="shared" si="0"/>
        <v>5.6591639871382604E-2</v>
      </c>
      <c r="H40" s="1354">
        <f t="shared" si="1"/>
        <v>0.12964090079123558</v>
      </c>
      <c r="I40" s="231"/>
    </row>
    <row r="41" spans="1:9" ht="22.5">
      <c r="A41" s="1520">
        <v>258</v>
      </c>
      <c r="B41" s="969" t="s">
        <v>13</v>
      </c>
      <c r="C41" s="960" t="s">
        <v>653</v>
      </c>
      <c r="D41" s="999">
        <v>1443</v>
      </c>
      <c r="E41" s="997">
        <v>1555</v>
      </c>
      <c r="F41" s="997">
        <v>1639</v>
      </c>
      <c r="G41" s="1353">
        <f t="shared" si="0"/>
        <v>7.7616077616077694E-2</v>
      </c>
      <c r="H41" s="1354">
        <f t="shared" si="1"/>
        <v>5.4019292604501556E-2</v>
      </c>
      <c r="I41" s="231"/>
    </row>
    <row r="42" spans="1:9">
      <c r="A42" s="1520">
        <v>783</v>
      </c>
      <c r="B42" s="1191">
        <v>783</v>
      </c>
      <c r="C42" s="960" t="s">
        <v>722</v>
      </c>
      <c r="D42" s="999"/>
      <c r="E42" s="997"/>
      <c r="F42" s="997">
        <v>199</v>
      </c>
      <c r="G42" s="1353" t="str">
        <f>IF(D42&gt;0,E42/D42-1,"-")</f>
        <v>-</v>
      </c>
      <c r="H42" s="1354" t="str">
        <f t="shared" si="1"/>
        <v>-</v>
      </c>
      <c r="I42" s="231"/>
    </row>
    <row r="43" spans="1:9" ht="22.5">
      <c r="A43" s="1520">
        <v>727</v>
      </c>
      <c r="B43" s="969">
        <v>727</v>
      </c>
      <c r="C43" s="960" t="s">
        <v>654</v>
      </c>
      <c r="D43" s="998">
        <v>2621</v>
      </c>
      <c r="E43" s="1000">
        <v>2729</v>
      </c>
      <c r="F43" s="997">
        <v>2962</v>
      </c>
      <c r="G43" s="1353">
        <f t="shared" si="0"/>
        <v>4.1205646699733034E-2</v>
      </c>
      <c r="H43" s="1354">
        <f t="shared" si="1"/>
        <v>8.537925980212524E-2</v>
      </c>
      <c r="I43" s="231"/>
    </row>
    <row r="44" spans="1:9">
      <c r="A44" s="1520">
        <v>212</v>
      </c>
      <c r="B44" s="969" t="s">
        <v>14</v>
      </c>
      <c r="C44" s="961" t="s">
        <v>655</v>
      </c>
      <c r="D44" s="996">
        <v>132760</v>
      </c>
      <c r="E44" s="997">
        <v>133997</v>
      </c>
      <c r="F44" s="997">
        <v>152932</v>
      </c>
      <c r="G44" s="1353">
        <f t="shared" si="0"/>
        <v>9.3175655317867534E-3</v>
      </c>
      <c r="H44" s="1354">
        <f t="shared" ref="H44:H75" si="2">IF(E44&gt;0,F44/E44-1,"-")</f>
        <v>0.14130913378657728</v>
      </c>
      <c r="I44" s="231"/>
    </row>
    <row r="45" spans="1:9">
      <c r="A45" s="1520">
        <v>213</v>
      </c>
      <c r="B45" s="969" t="s">
        <v>15</v>
      </c>
      <c r="C45" s="961" t="s">
        <v>656</v>
      </c>
      <c r="D45" s="996">
        <v>835</v>
      </c>
      <c r="E45" s="997">
        <v>877</v>
      </c>
      <c r="F45" s="997">
        <v>725</v>
      </c>
      <c r="G45" s="1353">
        <f t="shared" si="0"/>
        <v>5.0299401197604787E-2</v>
      </c>
      <c r="H45" s="1354">
        <f t="shared" si="2"/>
        <v>-0.17331812998859752</v>
      </c>
      <c r="I45" s="231"/>
    </row>
    <row r="46" spans="1:9">
      <c r="A46" s="1520">
        <v>223</v>
      </c>
      <c r="B46" s="969" t="s">
        <v>16</v>
      </c>
      <c r="C46" s="966" t="s">
        <v>657</v>
      </c>
      <c r="D46" s="999">
        <v>2709</v>
      </c>
      <c r="E46" s="997">
        <v>2263</v>
      </c>
      <c r="F46" s="997">
        <v>2061</v>
      </c>
      <c r="G46" s="1353">
        <f t="shared" si="0"/>
        <v>-0.16463639719453671</v>
      </c>
      <c r="H46" s="1354">
        <f t="shared" si="2"/>
        <v>-8.9262041537781722E-2</v>
      </c>
      <c r="I46" s="231"/>
    </row>
    <row r="47" spans="1:9">
      <c r="A47" s="1520">
        <v>277</v>
      </c>
      <c r="B47" s="969" t="s">
        <v>17</v>
      </c>
      <c r="C47" s="961" t="s">
        <v>658</v>
      </c>
      <c r="D47" s="996">
        <v>18270</v>
      </c>
      <c r="E47" s="997">
        <v>20806</v>
      </c>
      <c r="F47" s="997">
        <v>22653</v>
      </c>
      <c r="G47" s="1353">
        <f t="shared" si="0"/>
        <v>0.13880678708264904</v>
      </c>
      <c r="H47" s="1354">
        <f t="shared" si="2"/>
        <v>8.877246947995765E-2</v>
      </c>
    </row>
    <row r="48" spans="1:9">
      <c r="A48" s="1520">
        <v>220</v>
      </c>
      <c r="B48" s="969" t="s">
        <v>33</v>
      </c>
      <c r="C48" s="961" t="s">
        <v>659</v>
      </c>
      <c r="D48" s="996">
        <v>2918</v>
      </c>
      <c r="E48" s="997">
        <v>2800</v>
      </c>
      <c r="F48" s="997">
        <v>2936</v>
      </c>
      <c r="G48" s="1353">
        <f t="shared" si="0"/>
        <v>-4.0438656614119273E-2</v>
      </c>
      <c r="H48" s="1354">
        <f t="shared" si="2"/>
        <v>4.8571428571428488E-2</v>
      </c>
      <c r="I48" s="231"/>
    </row>
    <row r="49" spans="1:9">
      <c r="A49" s="1520">
        <v>256</v>
      </c>
      <c r="B49" s="969" t="s">
        <v>18</v>
      </c>
      <c r="C49" s="961" t="s">
        <v>660</v>
      </c>
      <c r="D49" s="1015">
        <v>4907</v>
      </c>
      <c r="E49" s="1016">
        <v>4954</v>
      </c>
      <c r="F49" s="997">
        <v>5146</v>
      </c>
      <c r="G49" s="1353">
        <f t="shared" si="0"/>
        <v>9.5781536580394899E-3</v>
      </c>
      <c r="H49" s="1354">
        <f t="shared" si="2"/>
        <v>3.8756560355268421E-2</v>
      </c>
      <c r="I49" s="231"/>
    </row>
    <row r="50" spans="1:9">
      <c r="A50" s="1520">
        <v>784</v>
      </c>
      <c r="B50" s="1191">
        <v>784</v>
      </c>
      <c r="C50" s="961" t="s">
        <v>723</v>
      </c>
      <c r="D50" s="1369"/>
      <c r="E50" s="1370"/>
      <c r="F50" s="997">
        <v>138</v>
      </c>
      <c r="G50" s="1353" t="str">
        <f>IF(D50&gt;0,E50/D50-1,"-")</f>
        <v>-</v>
      </c>
      <c r="H50" s="1354" t="str">
        <f t="shared" si="2"/>
        <v>-</v>
      </c>
      <c r="I50" s="231"/>
    </row>
    <row r="51" spans="1:9">
      <c r="A51" s="1520">
        <v>255</v>
      </c>
      <c r="B51" s="969" t="s">
        <v>19</v>
      </c>
      <c r="C51" s="961" t="s">
        <v>661</v>
      </c>
      <c r="D51" s="1015">
        <v>186</v>
      </c>
      <c r="E51" s="1016">
        <v>185</v>
      </c>
      <c r="F51" s="997">
        <v>149</v>
      </c>
      <c r="G51" s="1353">
        <f t="shared" si="0"/>
        <v>-5.3763440860215006E-3</v>
      </c>
      <c r="H51" s="1354">
        <f t="shared" si="2"/>
        <v>-0.19459459459459461</v>
      </c>
      <c r="I51" s="231"/>
    </row>
    <row r="52" spans="1:9">
      <c r="A52" s="1520">
        <v>735</v>
      </c>
      <c r="B52" s="969">
        <v>735</v>
      </c>
      <c r="C52" s="961" t="s">
        <v>662</v>
      </c>
      <c r="D52" s="998">
        <v>105</v>
      </c>
      <c r="E52" s="1000">
        <v>91</v>
      </c>
      <c r="F52" s="997">
        <v>100</v>
      </c>
      <c r="G52" s="1353">
        <f t="shared" si="0"/>
        <v>-0.1333333333333333</v>
      </c>
      <c r="H52" s="1354">
        <f t="shared" si="2"/>
        <v>9.8901098901098994E-2</v>
      </c>
      <c r="I52" s="231"/>
    </row>
    <row r="53" spans="1:9">
      <c r="A53" s="1520">
        <v>780</v>
      </c>
      <c r="B53" s="968">
        <v>780</v>
      </c>
      <c r="C53" s="961" t="s">
        <v>587</v>
      </c>
      <c r="D53" s="998">
        <v>123</v>
      </c>
      <c r="E53" s="1000">
        <v>134</v>
      </c>
      <c r="F53" s="997">
        <v>142</v>
      </c>
      <c r="G53" s="1353">
        <f>IF(D53&gt;0,E53/D53-1,"-")</f>
        <v>8.9430894308943021E-2</v>
      </c>
      <c r="H53" s="1354">
        <f t="shared" si="2"/>
        <v>5.9701492537313383E-2</v>
      </c>
      <c r="I53" s="231"/>
    </row>
    <row r="54" spans="1:9">
      <c r="A54" s="1520">
        <v>785</v>
      </c>
      <c r="B54" s="1192">
        <v>785</v>
      </c>
      <c r="C54" s="961" t="s">
        <v>724</v>
      </c>
      <c r="D54" s="998"/>
      <c r="E54" s="1000"/>
      <c r="F54" s="997">
        <v>27</v>
      </c>
      <c r="G54" s="1353" t="str">
        <f>IF(D54&gt;0,E54/D54-1,"-")</f>
        <v>-</v>
      </c>
      <c r="H54" s="1354" t="str">
        <f t="shared" si="2"/>
        <v>-</v>
      </c>
      <c r="I54" s="231"/>
    </row>
    <row r="55" spans="1:9">
      <c r="A55" s="1520">
        <v>215</v>
      </c>
      <c r="B55" s="969" t="s">
        <v>20</v>
      </c>
      <c r="C55" s="961" t="s">
        <v>51</v>
      </c>
      <c r="D55" s="996">
        <v>13327</v>
      </c>
      <c r="E55" s="997">
        <v>11992</v>
      </c>
      <c r="F55" s="997">
        <v>11415</v>
      </c>
      <c r="G55" s="1353">
        <f t="shared" ref="G55:G75" si="3">IF(D55&gt;0,E55/D55-1,"-")</f>
        <v>-0.10017258197643886</v>
      </c>
      <c r="H55" s="1354">
        <f t="shared" si="2"/>
        <v>-4.8115410273515624E-2</v>
      </c>
      <c r="I55" s="231"/>
    </row>
    <row r="56" spans="1:9">
      <c r="A56" s="1520">
        <v>737</v>
      </c>
      <c r="B56" s="969">
        <v>737</v>
      </c>
      <c r="C56" s="966" t="s">
        <v>663</v>
      </c>
      <c r="D56" s="998">
        <v>366</v>
      </c>
      <c r="E56" s="997">
        <v>278</v>
      </c>
      <c r="F56" s="997">
        <v>71</v>
      </c>
      <c r="G56" s="1353">
        <f t="shared" si="3"/>
        <v>-0.2404371584699454</v>
      </c>
      <c r="H56" s="1354">
        <f t="shared" si="2"/>
        <v>-0.74460431654676262</v>
      </c>
      <c r="I56" s="231"/>
    </row>
    <row r="57" spans="1:9" ht="33.75">
      <c r="A57" s="1520">
        <v>786</v>
      </c>
      <c r="B57" s="1191">
        <v>786</v>
      </c>
      <c r="C57" s="960" t="s">
        <v>725</v>
      </c>
      <c r="D57" s="998"/>
      <c r="E57" s="997"/>
      <c r="F57" s="997">
        <v>18</v>
      </c>
      <c r="G57" s="1353" t="str">
        <f>IF(D57&gt;0,E57/D57-1,"-")</f>
        <v>-</v>
      </c>
      <c r="H57" s="1354" t="str">
        <f t="shared" si="2"/>
        <v>-</v>
      </c>
      <c r="I57" s="231"/>
    </row>
    <row r="58" spans="1:9">
      <c r="A58" s="1520">
        <v>738</v>
      </c>
      <c r="B58" s="969">
        <v>738</v>
      </c>
      <c r="C58" s="961" t="s">
        <v>664</v>
      </c>
      <c r="D58" s="998">
        <v>835</v>
      </c>
      <c r="E58" s="997">
        <v>734</v>
      </c>
      <c r="F58" s="997">
        <v>892</v>
      </c>
      <c r="G58" s="1353">
        <f t="shared" si="3"/>
        <v>-0.12095808383233531</v>
      </c>
      <c r="H58" s="1354">
        <f t="shared" si="2"/>
        <v>0.21525885558583102</v>
      </c>
      <c r="I58" s="231"/>
    </row>
    <row r="59" spans="1:9">
      <c r="A59" s="1520">
        <v>216</v>
      </c>
      <c r="B59" s="969" t="s">
        <v>21</v>
      </c>
      <c r="C59" s="961" t="s">
        <v>665</v>
      </c>
      <c r="D59" s="996">
        <v>16862</v>
      </c>
      <c r="E59" s="997">
        <v>15923</v>
      </c>
      <c r="F59" s="997">
        <v>16248</v>
      </c>
      <c r="G59" s="1353">
        <f t="shared" si="3"/>
        <v>-5.5687344324516719E-2</v>
      </c>
      <c r="H59" s="1354">
        <f t="shared" si="2"/>
        <v>2.0410726621867825E-2</v>
      </c>
      <c r="I59" s="231"/>
    </row>
    <row r="60" spans="1:9" ht="22.5">
      <c r="A60" s="1520">
        <v>274</v>
      </c>
      <c r="B60" s="969" t="s">
        <v>22</v>
      </c>
      <c r="C60" s="960" t="s">
        <v>666</v>
      </c>
      <c r="D60" s="996">
        <v>5887</v>
      </c>
      <c r="E60" s="997">
        <v>6383</v>
      </c>
      <c r="F60" s="997">
        <v>7098</v>
      </c>
      <c r="G60" s="1353">
        <f t="shared" si="3"/>
        <v>8.4253439782571826E-2</v>
      </c>
      <c r="H60" s="1354">
        <f t="shared" si="2"/>
        <v>0.11201629327902229</v>
      </c>
      <c r="I60" s="231"/>
    </row>
    <row r="61" spans="1:9" ht="22.5">
      <c r="A61" s="1520">
        <v>275</v>
      </c>
      <c r="B61" s="969" t="s">
        <v>23</v>
      </c>
      <c r="C61" s="960" t="s">
        <v>667</v>
      </c>
      <c r="D61" s="996">
        <v>140</v>
      </c>
      <c r="E61" s="997">
        <v>97</v>
      </c>
      <c r="F61" s="997">
        <v>128</v>
      </c>
      <c r="G61" s="1353">
        <f t="shared" si="3"/>
        <v>-0.30714285714285716</v>
      </c>
      <c r="H61" s="1354">
        <f t="shared" si="2"/>
        <v>0.31958762886597936</v>
      </c>
      <c r="I61" s="231"/>
    </row>
    <row r="62" spans="1:9" ht="22.5">
      <c r="A62" s="1520">
        <v>276</v>
      </c>
      <c r="B62" s="969" t="s">
        <v>24</v>
      </c>
      <c r="C62" s="960" t="s">
        <v>668</v>
      </c>
      <c r="D62" s="996">
        <v>629</v>
      </c>
      <c r="E62" s="997">
        <v>474</v>
      </c>
      <c r="F62" s="997">
        <v>400</v>
      </c>
      <c r="G62" s="1353">
        <f t="shared" si="3"/>
        <v>-0.24642289348171698</v>
      </c>
      <c r="H62" s="1354">
        <f t="shared" si="2"/>
        <v>-0.15611814345991559</v>
      </c>
      <c r="I62" s="231"/>
    </row>
    <row r="63" spans="1:9">
      <c r="A63" s="1520">
        <v>743</v>
      </c>
      <c r="B63" s="969">
        <v>743</v>
      </c>
      <c r="C63" s="961" t="s">
        <v>669</v>
      </c>
      <c r="D63" s="998">
        <v>58</v>
      </c>
      <c r="E63" s="997">
        <v>57</v>
      </c>
      <c r="F63" s="997">
        <v>62</v>
      </c>
      <c r="G63" s="1353">
        <f t="shared" si="3"/>
        <v>-1.7241379310344862E-2</v>
      </c>
      <c r="H63" s="1354">
        <f t="shared" si="2"/>
        <v>8.7719298245614086E-2</v>
      </c>
      <c r="I63" s="231"/>
    </row>
    <row r="64" spans="1:9">
      <c r="A64" s="1520">
        <v>787</v>
      </c>
      <c r="B64" s="1191">
        <v>787</v>
      </c>
      <c r="C64" s="961" t="s">
        <v>726</v>
      </c>
      <c r="D64" s="998"/>
      <c r="E64" s="997"/>
      <c r="F64" s="997">
        <v>1</v>
      </c>
      <c r="G64" s="1353" t="str">
        <f>IF(D64&gt;0,E64/D64-1,"-")</f>
        <v>-</v>
      </c>
      <c r="H64" s="1354" t="str">
        <f t="shared" si="2"/>
        <v>-</v>
      </c>
      <c r="I64" s="231"/>
    </row>
    <row r="65" spans="1:250">
      <c r="A65" s="1520">
        <v>251</v>
      </c>
      <c r="B65" s="969" t="s">
        <v>25</v>
      </c>
      <c r="C65" s="961" t="s">
        <v>670</v>
      </c>
      <c r="D65" s="999">
        <v>28</v>
      </c>
      <c r="E65" s="997">
        <v>22</v>
      </c>
      <c r="F65" s="997">
        <v>20</v>
      </c>
      <c r="G65" s="1353">
        <f t="shared" si="3"/>
        <v>-0.2142857142857143</v>
      </c>
      <c r="H65" s="1354">
        <f t="shared" si="2"/>
        <v>-9.0909090909090939E-2</v>
      </c>
      <c r="I65" s="231"/>
    </row>
    <row r="66" spans="1:250">
      <c r="A66" s="1520">
        <v>257</v>
      </c>
      <c r="B66" s="969" t="s">
        <v>572</v>
      </c>
      <c r="C66" s="961" t="s">
        <v>671</v>
      </c>
      <c r="D66" s="999">
        <v>970</v>
      </c>
      <c r="E66" s="999">
        <v>1120</v>
      </c>
      <c r="F66" s="997">
        <v>1130</v>
      </c>
      <c r="G66" s="1353">
        <f t="shared" si="3"/>
        <v>0.15463917525773185</v>
      </c>
      <c r="H66" s="1354">
        <f t="shared" si="2"/>
        <v>8.9285714285713969E-3</v>
      </c>
      <c r="I66" s="231"/>
      <c r="J66" s="231"/>
      <c r="K66" s="745"/>
      <c r="L66" s="745"/>
    </row>
    <row r="67" spans="1:250">
      <c r="A67" s="1520">
        <v>252</v>
      </c>
      <c r="B67" s="969" t="s">
        <v>26</v>
      </c>
      <c r="C67" s="961" t="s">
        <v>672</v>
      </c>
      <c r="D67" s="999">
        <v>0</v>
      </c>
      <c r="E67" s="997">
        <v>2</v>
      </c>
      <c r="F67" s="997">
        <v>3</v>
      </c>
      <c r="G67" s="1353" t="str">
        <f t="shared" si="3"/>
        <v>-</v>
      </c>
      <c r="H67" s="1354">
        <f t="shared" si="2"/>
        <v>0.5</v>
      </c>
      <c r="I67" s="746"/>
      <c r="J67" s="746"/>
      <c r="K67" s="747"/>
      <c r="L67" s="747"/>
    </row>
    <row r="68" spans="1:250">
      <c r="A68" s="1520">
        <v>253</v>
      </c>
      <c r="B68" s="969" t="s">
        <v>27</v>
      </c>
      <c r="C68" s="961" t="s">
        <v>673</v>
      </c>
      <c r="D68" s="999">
        <v>17</v>
      </c>
      <c r="E68" s="997">
        <v>21</v>
      </c>
      <c r="F68" s="997">
        <v>16</v>
      </c>
      <c r="G68" s="1353">
        <f t="shared" si="3"/>
        <v>0.23529411764705888</v>
      </c>
      <c r="H68" s="1354">
        <f t="shared" si="2"/>
        <v>-0.23809523809523814</v>
      </c>
      <c r="I68" s="746"/>
      <c r="J68" s="746"/>
      <c r="K68" s="747"/>
      <c r="L68" s="747"/>
    </row>
    <row r="69" spans="1:250">
      <c r="A69" s="1520">
        <v>254</v>
      </c>
      <c r="B69" s="969" t="s">
        <v>28</v>
      </c>
      <c r="C69" s="961" t="s">
        <v>690</v>
      </c>
      <c r="D69" s="999">
        <v>14</v>
      </c>
      <c r="E69" s="997">
        <v>304</v>
      </c>
      <c r="F69" s="997">
        <v>558</v>
      </c>
      <c r="G69" s="1353">
        <f t="shared" si="3"/>
        <v>20.714285714285715</v>
      </c>
      <c r="H69" s="1354">
        <f t="shared" si="2"/>
        <v>0.83552631578947367</v>
      </c>
      <c r="I69" s="746"/>
      <c r="J69" s="746"/>
      <c r="K69" s="747"/>
      <c r="L69" s="747"/>
    </row>
    <row r="70" spans="1:250">
      <c r="A70" s="1520">
        <v>217</v>
      </c>
      <c r="B70" s="969" t="s">
        <v>29</v>
      </c>
      <c r="C70" s="961" t="s">
        <v>674</v>
      </c>
      <c r="D70" s="996">
        <v>566</v>
      </c>
      <c r="E70" s="997">
        <v>579</v>
      </c>
      <c r="F70" s="997">
        <v>366</v>
      </c>
      <c r="G70" s="1353">
        <f t="shared" si="3"/>
        <v>2.2968197879858598E-2</v>
      </c>
      <c r="H70" s="1354">
        <f t="shared" si="2"/>
        <v>-0.36787564766839376</v>
      </c>
      <c r="I70" s="746"/>
      <c r="J70" s="746"/>
      <c r="K70" s="747"/>
      <c r="L70" s="747"/>
    </row>
    <row r="71" spans="1:250">
      <c r="A71" s="1520">
        <v>788</v>
      </c>
      <c r="B71" s="1191">
        <v>788</v>
      </c>
      <c r="C71" s="961" t="s">
        <v>727</v>
      </c>
      <c r="D71" s="996"/>
      <c r="E71" s="997"/>
      <c r="F71" s="997">
        <v>123</v>
      </c>
      <c r="G71" s="1353" t="str">
        <f>IF(D71&gt;0,E71/D71-1,"-")</f>
        <v>-</v>
      </c>
      <c r="H71" s="1354" t="str">
        <f t="shared" si="2"/>
        <v>-</v>
      </c>
      <c r="I71" s="746"/>
      <c r="J71" s="746"/>
      <c r="K71" s="747"/>
      <c r="L71" s="747"/>
    </row>
    <row r="72" spans="1:250" ht="22.5">
      <c r="A72" s="1520">
        <v>750</v>
      </c>
      <c r="B72" s="969">
        <v>750</v>
      </c>
      <c r="C72" s="960" t="s">
        <v>675</v>
      </c>
      <c r="D72" s="998">
        <v>31</v>
      </c>
      <c r="E72" s="1000">
        <v>21</v>
      </c>
      <c r="F72" s="997">
        <v>18</v>
      </c>
      <c r="G72" s="1353">
        <f t="shared" si="3"/>
        <v>-0.32258064516129037</v>
      </c>
      <c r="H72" s="1354">
        <f t="shared" si="2"/>
        <v>-0.1428571428571429</v>
      </c>
      <c r="I72" s="231"/>
    </row>
    <row r="73" spans="1:250" ht="36">
      <c r="A73" s="1520">
        <v>789</v>
      </c>
      <c r="B73" s="1191">
        <v>789</v>
      </c>
      <c r="C73" s="1193" t="s">
        <v>728</v>
      </c>
      <c r="D73" s="998"/>
      <c r="E73" s="1000"/>
      <c r="F73" s="997">
        <v>0</v>
      </c>
      <c r="G73" s="1353" t="str">
        <f>IF(D73&gt;0,E73/D73-1,"-")</f>
        <v>-</v>
      </c>
      <c r="H73" s="1354" t="str">
        <f t="shared" si="2"/>
        <v>-</v>
      </c>
      <c r="I73" s="231"/>
    </row>
    <row r="74" spans="1:250" ht="36">
      <c r="A74" s="1520">
        <v>790</v>
      </c>
      <c r="B74" s="1191">
        <v>790</v>
      </c>
      <c r="C74" s="1193" t="s">
        <v>729</v>
      </c>
      <c r="D74" s="998"/>
      <c r="E74" s="1000"/>
      <c r="F74" s="997">
        <v>13</v>
      </c>
      <c r="G74" s="1353" t="str">
        <f>IF(D74&gt;0,E74/D74-1,"-")</f>
        <v>-</v>
      </c>
      <c r="H74" s="1354" t="str">
        <f t="shared" si="2"/>
        <v>-</v>
      </c>
      <c r="I74" s="231"/>
    </row>
    <row r="75" spans="1:250">
      <c r="A75" s="1520">
        <v>210</v>
      </c>
      <c r="B75" s="969" t="s">
        <v>30</v>
      </c>
      <c r="C75" s="961" t="s">
        <v>696</v>
      </c>
      <c r="D75" s="996">
        <v>22967</v>
      </c>
      <c r="E75" s="997">
        <v>22424</v>
      </c>
      <c r="F75" s="997">
        <v>22280</v>
      </c>
      <c r="G75" s="1353">
        <f t="shared" si="3"/>
        <v>-2.3642617668829136E-2</v>
      </c>
      <c r="H75" s="1354">
        <f t="shared" si="2"/>
        <v>-6.4216910453086529E-3</v>
      </c>
      <c r="I75" s="231"/>
      <c r="J75" s="1194"/>
    </row>
    <row r="76" spans="1:250">
      <c r="A76" s="1520">
        <v>779</v>
      </c>
      <c r="B76" s="968">
        <v>779</v>
      </c>
      <c r="C76" s="961" t="s">
        <v>676</v>
      </c>
      <c r="D76" s="996">
        <v>673</v>
      </c>
      <c r="E76" s="997">
        <v>696</v>
      </c>
      <c r="F76" s="1016">
        <v>514</v>
      </c>
      <c r="G76" s="1346" t="s">
        <v>155</v>
      </c>
      <c r="H76" s="1354">
        <f t="shared" ref="H76:H90" si="4">IF(E76&gt;0,F76/E76-1,"-")</f>
        <v>-0.2614942528735632</v>
      </c>
      <c r="I76" s="231"/>
      <c r="J76" s="1194"/>
    </row>
    <row r="77" spans="1:250" ht="13.5" thickBot="1">
      <c r="A77" s="1520">
        <v>225</v>
      </c>
      <c r="B77" s="969" t="s">
        <v>570</v>
      </c>
      <c r="C77" s="230"/>
      <c r="D77" s="1001">
        <v>43421</v>
      </c>
      <c r="E77" s="1007">
        <v>44974</v>
      </c>
      <c r="F77" s="1032">
        <v>44155</v>
      </c>
      <c r="G77" s="1355">
        <f t="shared" ref="G77:G90" si="5">IF(D77&gt;0,E77/D77-1,"-")</f>
        <v>3.5766103958913886E-2</v>
      </c>
      <c r="H77" s="1356">
        <f t="shared" si="4"/>
        <v>-1.8210521634722254E-2</v>
      </c>
      <c r="I77" s="231"/>
    </row>
    <row r="78" spans="1:250" ht="14.25" thickTop="1" thickBot="1">
      <c r="A78" s="1522" t="s">
        <v>718</v>
      </c>
      <c r="B78" s="1594" t="s">
        <v>571</v>
      </c>
      <c r="C78" s="6" t="s">
        <v>160</v>
      </c>
      <c r="D78" s="792">
        <v>192524</v>
      </c>
      <c r="E78" s="928">
        <v>204894</v>
      </c>
      <c r="F78" s="1032">
        <v>205830</v>
      </c>
      <c r="G78" s="1349">
        <f t="shared" si="5"/>
        <v>6.4251729654484668E-2</v>
      </c>
      <c r="H78" s="1357">
        <f t="shared" si="4"/>
        <v>4.5682157603443851E-3</v>
      </c>
      <c r="I78" s="231"/>
      <c r="J78" s="7"/>
      <c r="K78" s="8"/>
      <c r="L78" s="8"/>
      <c r="M78" s="8"/>
      <c r="N78" s="9"/>
      <c r="O78" s="9"/>
      <c r="P78" s="7"/>
      <c r="Q78" s="8"/>
      <c r="R78" s="8"/>
      <c r="S78" s="8"/>
      <c r="T78" s="9"/>
      <c r="U78" s="9"/>
      <c r="V78" s="7"/>
      <c r="W78" s="8"/>
      <c r="X78" s="8"/>
      <c r="Y78" s="8"/>
      <c r="Z78" s="9"/>
      <c r="AA78" s="9"/>
      <c r="AB78" s="7"/>
      <c r="AC78" s="8"/>
      <c r="AD78" s="8"/>
      <c r="AE78" s="8"/>
      <c r="AF78" s="9"/>
      <c r="AG78" s="9"/>
      <c r="AH78" s="7"/>
      <c r="AI78" s="8"/>
      <c r="AJ78" s="8"/>
      <c r="AK78" s="8"/>
      <c r="AL78" s="9"/>
      <c r="AM78" s="9"/>
      <c r="AN78" s="7"/>
      <c r="AO78" s="8"/>
      <c r="AP78" s="8"/>
      <c r="AQ78" s="8"/>
      <c r="AR78" s="9"/>
      <c r="AS78" s="9"/>
      <c r="AT78" s="7"/>
      <c r="AU78" s="8"/>
      <c r="AV78" s="8"/>
      <c r="AW78" s="8"/>
      <c r="AX78" s="9"/>
      <c r="AY78" s="9"/>
      <c r="AZ78" s="7"/>
      <c r="BA78" s="8"/>
      <c r="BB78" s="8"/>
      <c r="BC78" s="8"/>
      <c r="BD78" s="9"/>
      <c r="BE78" s="9"/>
      <c r="BF78" s="7"/>
      <c r="BG78" s="8"/>
      <c r="BH78" s="8"/>
      <c r="BI78" s="8"/>
      <c r="BJ78" s="9"/>
      <c r="BK78" s="9"/>
      <c r="BL78" s="7"/>
      <c r="BM78" s="8"/>
      <c r="BN78" s="8"/>
      <c r="BO78" s="8"/>
      <c r="BP78" s="9"/>
      <c r="BQ78" s="9"/>
      <c r="BR78" s="7"/>
      <c r="BS78" s="8"/>
      <c r="BT78" s="8"/>
      <c r="BU78" s="8"/>
      <c r="BV78" s="9"/>
      <c r="BW78" s="9"/>
      <c r="BX78" s="7"/>
      <c r="BY78" s="8"/>
      <c r="BZ78" s="8"/>
      <c r="CA78" s="8"/>
      <c r="CB78" s="9"/>
      <c r="CC78" s="9"/>
      <c r="CD78" s="7"/>
      <c r="CE78" s="8"/>
      <c r="CF78" s="8"/>
      <c r="CG78" s="8"/>
      <c r="CH78" s="9"/>
      <c r="CI78" s="9"/>
      <c r="CJ78" s="7"/>
      <c r="CK78" s="8"/>
      <c r="CL78" s="8"/>
      <c r="CM78" s="8"/>
      <c r="CN78" s="9"/>
      <c r="CO78" s="9"/>
      <c r="CP78" s="7"/>
      <c r="CQ78" s="8"/>
      <c r="CR78" s="8"/>
      <c r="CS78" s="8"/>
      <c r="CT78" s="9"/>
      <c r="CU78" s="9"/>
      <c r="CV78" s="7"/>
      <c r="CW78" s="8"/>
      <c r="CX78" s="8"/>
      <c r="CY78" s="8"/>
      <c r="CZ78" s="9"/>
      <c r="DA78" s="9"/>
      <c r="DB78" s="7"/>
      <c r="DC78" s="8"/>
      <c r="DD78" s="8"/>
      <c r="DE78" s="8"/>
      <c r="DF78" s="9"/>
      <c r="DG78" s="9"/>
      <c r="DH78" s="7"/>
      <c r="DI78" s="8"/>
      <c r="DJ78" s="8"/>
      <c r="DK78" s="8"/>
      <c r="DL78" s="9"/>
      <c r="DM78" s="9"/>
      <c r="DN78" s="7"/>
      <c r="DO78" s="8"/>
      <c r="DP78" s="8"/>
      <c r="DQ78" s="8"/>
      <c r="DR78" s="9"/>
      <c r="DS78" s="9"/>
      <c r="DT78" s="7"/>
      <c r="DU78" s="8"/>
      <c r="DV78" s="8"/>
      <c r="DW78" s="8"/>
      <c r="DX78" s="9"/>
      <c r="DY78" s="9"/>
      <c r="DZ78" s="7"/>
      <c r="EA78" s="8"/>
      <c r="EB78" s="8"/>
      <c r="EC78" s="8"/>
      <c r="ED78" s="9"/>
      <c r="EE78" s="9"/>
      <c r="EF78" s="7"/>
      <c r="EG78" s="8"/>
      <c r="EH78" s="8"/>
      <c r="EI78" s="8"/>
      <c r="EJ78" s="9"/>
      <c r="EK78" s="9"/>
      <c r="EL78" s="7"/>
      <c r="EM78" s="8"/>
      <c r="EN78" s="8"/>
      <c r="EO78" s="8"/>
      <c r="EP78" s="9"/>
      <c r="EQ78" s="9"/>
      <c r="ER78" s="7"/>
      <c r="ES78" s="8"/>
      <c r="ET78" s="8"/>
      <c r="EU78" s="8"/>
      <c r="EV78" s="9"/>
      <c r="EW78" s="9"/>
      <c r="EX78" s="7"/>
      <c r="EY78" s="8"/>
      <c r="EZ78" s="8"/>
      <c r="FA78" s="8"/>
      <c r="FB78" s="9"/>
      <c r="FC78" s="9"/>
      <c r="FD78" s="7"/>
      <c r="FE78" s="8"/>
      <c r="FF78" s="8"/>
      <c r="FG78" s="8"/>
      <c r="FH78" s="9"/>
      <c r="FI78" s="9"/>
      <c r="FJ78" s="7"/>
      <c r="FK78" s="8"/>
      <c r="FL78" s="8"/>
      <c r="FM78" s="8"/>
      <c r="FN78" s="9"/>
      <c r="FO78" s="9"/>
      <c r="FP78" s="7"/>
      <c r="FQ78" s="8"/>
      <c r="FR78" s="8"/>
      <c r="FS78" s="8"/>
      <c r="FT78" s="9"/>
      <c r="FU78" s="9"/>
      <c r="FV78" s="7"/>
      <c r="FW78" s="8"/>
      <c r="FX78" s="8"/>
      <c r="FY78" s="8"/>
      <c r="FZ78" s="9"/>
      <c r="GA78" s="9"/>
      <c r="GB78" s="7"/>
      <c r="GC78" s="8"/>
      <c r="GD78" s="8"/>
      <c r="GE78" s="8"/>
      <c r="GF78" s="9"/>
      <c r="GG78" s="9"/>
      <c r="GH78" s="7"/>
      <c r="GI78" s="8"/>
      <c r="GJ78" s="8"/>
      <c r="GK78" s="8"/>
      <c r="GL78" s="9"/>
      <c r="GM78" s="9"/>
      <c r="GN78" s="7"/>
      <c r="GO78" s="8"/>
      <c r="GP78" s="8"/>
      <c r="GQ78" s="8"/>
      <c r="GR78" s="9"/>
      <c r="GS78" s="9"/>
      <c r="GT78" s="7"/>
      <c r="GU78" s="8"/>
      <c r="GV78" s="8"/>
      <c r="GW78" s="8"/>
      <c r="GX78" s="9"/>
      <c r="GY78" s="9"/>
      <c r="GZ78" s="7"/>
      <c r="HA78" s="8"/>
      <c r="HB78" s="8"/>
      <c r="HC78" s="8"/>
      <c r="HD78" s="9"/>
      <c r="HE78" s="9"/>
      <c r="HF78" s="7"/>
      <c r="HG78" s="8"/>
      <c r="HH78" s="8"/>
      <c r="HI78" s="8"/>
      <c r="HJ78" s="9"/>
      <c r="HK78" s="9"/>
      <c r="HL78" s="7"/>
      <c r="HM78" s="8"/>
      <c r="HN78" s="8"/>
      <c r="HO78" s="8"/>
      <c r="HP78" s="9"/>
      <c r="HQ78" s="9"/>
      <c r="HR78" s="7"/>
      <c r="HS78" s="8"/>
      <c r="HT78" s="8"/>
      <c r="HU78" s="8"/>
      <c r="HV78" s="9"/>
      <c r="HW78" s="9"/>
      <c r="HX78" s="7"/>
      <c r="HY78" s="8"/>
      <c r="HZ78" s="8"/>
      <c r="IA78" s="8"/>
      <c r="IB78" s="9"/>
      <c r="IC78" s="9"/>
      <c r="ID78" s="7"/>
      <c r="IE78" s="8"/>
      <c r="IF78" s="8"/>
      <c r="IG78" s="8"/>
      <c r="IH78" s="9"/>
      <c r="II78" s="9"/>
      <c r="IJ78" s="7"/>
      <c r="IK78" s="8"/>
      <c r="IL78" s="8"/>
      <c r="IM78" s="8"/>
      <c r="IN78" s="9"/>
      <c r="IO78" s="9"/>
      <c r="IP78" s="7"/>
    </row>
    <row r="79" spans="1:250" ht="14.25" thickTop="1" thickBot="1">
      <c r="A79" s="1523" t="s">
        <v>719</v>
      </c>
      <c r="B79" s="1595"/>
      <c r="C79" s="6" t="s">
        <v>159</v>
      </c>
      <c r="D79" s="792">
        <v>168030</v>
      </c>
      <c r="E79" s="928">
        <v>156299</v>
      </c>
      <c r="F79" s="1032">
        <v>147446</v>
      </c>
      <c r="G79" s="1349">
        <f t="shared" si="5"/>
        <v>-6.9814914003451745E-2</v>
      </c>
      <c r="H79" s="1357">
        <f t="shared" si="4"/>
        <v>-5.6641437245279924E-2</v>
      </c>
      <c r="I79" s="231"/>
      <c r="J79" s="7"/>
      <c r="K79" s="8"/>
      <c r="L79" s="8"/>
      <c r="M79" s="8"/>
      <c r="N79" s="9"/>
      <c r="O79" s="9"/>
      <c r="P79" s="7"/>
      <c r="Q79" s="8"/>
      <c r="R79" s="8"/>
      <c r="S79" s="8"/>
      <c r="T79" s="9"/>
      <c r="U79" s="9"/>
      <c r="V79" s="7"/>
      <c r="W79" s="8"/>
      <c r="X79" s="8"/>
      <c r="Y79" s="8"/>
      <c r="Z79" s="9"/>
      <c r="AA79" s="9"/>
      <c r="AB79" s="7"/>
      <c r="AC79" s="8"/>
      <c r="AD79" s="8"/>
      <c r="AE79" s="8"/>
      <c r="AF79" s="9"/>
      <c r="AG79" s="9"/>
      <c r="AH79" s="7"/>
      <c r="AI79" s="8"/>
      <c r="AJ79" s="8"/>
      <c r="AK79" s="8"/>
      <c r="AL79" s="9"/>
      <c r="AM79" s="9"/>
      <c r="AN79" s="7"/>
      <c r="AO79" s="8"/>
      <c r="AP79" s="8"/>
      <c r="AQ79" s="8"/>
      <c r="AR79" s="9"/>
      <c r="AS79" s="9"/>
      <c r="AT79" s="7"/>
      <c r="AU79" s="8"/>
      <c r="AV79" s="8"/>
      <c r="AW79" s="8"/>
      <c r="AX79" s="9"/>
      <c r="AY79" s="9"/>
      <c r="AZ79" s="7"/>
      <c r="BA79" s="8"/>
      <c r="BB79" s="8"/>
      <c r="BC79" s="8"/>
      <c r="BD79" s="9"/>
      <c r="BE79" s="9"/>
      <c r="BF79" s="7"/>
      <c r="BG79" s="8"/>
      <c r="BH79" s="8"/>
      <c r="BI79" s="8"/>
      <c r="BJ79" s="9"/>
      <c r="BK79" s="9"/>
      <c r="BL79" s="7"/>
      <c r="BM79" s="8"/>
      <c r="BN79" s="8"/>
      <c r="BO79" s="8"/>
      <c r="BP79" s="9"/>
      <c r="BQ79" s="9"/>
      <c r="BR79" s="7"/>
      <c r="BS79" s="8"/>
      <c r="BT79" s="8"/>
      <c r="BU79" s="8"/>
      <c r="BV79" s="9"/>
      <c r="BW79" s="9"/>
      <c r="BX79" s="7"/>
      <c r="BY79" s="8"/>
      <c r="BZ79" s="8"/>
      <c r="CA79" s="8"/>
      <c r="CB79" s="9"/>
      <c r="CC79" s="9"/>
      <c r="CD79" s="7"/>
      <c r="CE79" s="8"/>
      <c r="CF79" s="8"/>
      <c r="CG79" s="8"/>
      <c r="CH79" s="9"/>
      <c r="CI79" s="9"/>
      <c r="CJ79" s="7"/>
      <c r="CK79" s="8"/>
      <c r="CL79" s="8"/>
      <c r="CM79" s="8"/>
      <c r="CN79" s="9"/>
      <c r="CO79" s="9"/>
      <c r="CP79" s="7"/>
      <c r="CQ79" s="8"/>
      <c r="CR79" s="8"/>
      <c r="CS79" s="8"/>
      <c r="CT79" s="9"/>
      <c r="CU79" s="9"/>
      <c r="CV79" s="7"/>
      <c r="CW79" s="8"/>
      <c r="CX79" s="8"/>
      <c r="CY79" s="8"/>
      <c r="CZ79" s="9"/>
      <c r="DA79" s="9"/>
      <c r="DB79" s="7"/>
      <c r="DC79" s="8"/>
      <c r="DD79" s="8"/>
      <c r="DE79" s="8"/>
      <c r="DF79" s="9"/>
      <c r="DG79" s="9"/>
      <c r="DH79" s="7"/>
      <c r="DI79" s="8"/>
      <c r="DJ79" s="8"/>
      <c r="DK79" s="8"/>
      <c r="DL79" s="9"/>
      <c r="DM79" s="9"/>
      <c r="DN79" s="7"/>
      <c r="DO79" s="8"/>
      <c r="DP79" s="8"/>
      <c r="DQ79" s="8"/>
      <c r="DR79" s="9"/>
      <c r="DS79" s="9"/>
      <c r="DT79" s="7"/>
      <c r="DU79" s="8"/>
      <c r="DV79" s="8"/>
      <c r="DW79" s="8"/>
      <c r="DX79" s="9"/>
      <c r="DY79" s="9"/>
      <c r="DZ79" s="7"/>
      <c r="EA79" s="8"/>
      <c r="EB79" s="8"/>
      <c r="EC79" s="8"/>
      <c r="ED79" s="9"/>
      <c r="EE79" s="9"/>
      <c r="EF79" s="7"/>
      <c r="EG79" s="8"/>
      <c r="EH79" s="8"/>
      <c r="EI79" s="8"/>
      <c r="EJ79" s="9"/>
      <c r="EK79" s="9"/>
      <c r="EL79" s="7"/>
      <c r="EM79" s="8"/>
      <c r="EN79" s="8"/>
      <c r="EO79" s="8"/>
      <c r="EP79" s="9"/>
      <c r="EQ79" s="9"/>
      <c r="ER79" s="7"/>
      <c r="ES79" s="8"/>
      <c r="ET79" s="8"/>
      <c r="EU79" s="8"/>
      <c r="EV79" s="9"/>
      <c r="EW79" s="9"/>
      <c r="EX79" s="7"/>
      <c r="EY79" s="8"/>
      <c r="EZ79" s="8"/>
      <c r="FA79" s="8"/>
      <c r="FB79" s="9"/>
      <c r="FC79" s="9"/>
      <c r="FD79" s="7"/>
      <c r="FE79" s="8"/>
      <c r="FF79" s="8"/>
      <c r="FG79" s="8"/>
      <c r="FH79" s="9"/>
      <c r="FI79" s="9"/>
      <c r="FJ79" s="7"/>
      <c r="FK79" s="8"/>
      <c r="FL79" s="8"/>
      <c r="FM79" s="8"/>
      <c r="FN79" s="9"/>
      <c r="FO79" s="9"/>
      <c r="FP79" s="7"/>
      <c r="FQ79" s="8"/>
      <c r="FR79" s="8"/>
      <c r="FS79" s="8"/>
      <c r="FT79" s="9"/>
      <c r="FU79" s="9"/>
      <c r="FV79" s="7"/>
      <c r="FW79" s="8"/>
      <c r="FX79" s="8"/>
      <c r="FY79" s="8"/>
      <c r="FZ79" s="9"/>
      <c r="GA79" s="9"/>
      <c r="GB79" s="7"/>
      <c r="GC79" s="8"/>
      <c r="GD79" s="8"/>
      <c r="GE79" s="8"/>
      <c r="GF79" s="9"/>
      <c r="GG79" s="9"/>
      <c r="GH79" s="7"/>
      <c r="GI79" s="8"/>
      <c r="GJ79" s="8"/>
      <c r="GK79" s="8"/>
      <c r="GL79" s="9"/>
      <c r="GM79" s="9"/>
      <c r="GN79" s="7"/>
      <c r="GO79" s="8"/>
      <c r="GP79" s="8"/>
      <c r="GQ79" s="8"/>
      <c r="GR79" s="9"/>
      <c r="GS79" s="9"/>
      <c r="GT79" s="7"/>
      <c r="GU79" s="8"/>
      <c r="GV79" s="8"/>
      <c r="GW79" s="8"/>
      <c r="GX79" s="9"/>
      <c r="GY79" s="9"/>
      <c r="GZ79" s="7"/>
      <c r="HA79" s="8"/>
      <c r="HB79" s="8"/>
      <c r="HC79" s="8"/>
      <c r="HD79" s="9"/>
      <c r="HE79" s="9"/>
      <c r="HF79" s="7"/>
      <c r="HG79" s="8"/>
      <c r="HH79" s="8"/>
      <c r="HI79" s="8"/>
      <c r="HJ79" s="9"/>
      <c r="HK79" s="9"/>
      <c r="HL79" s="7"/>
      <c r="HM79" s="8"/>
      <c r="HN79" s="8"/>
      <c r="HO79" s="8"/>
      <c r="HP79" s="9"/>
      <c r="HQ79" s="9"/>
      <c r="HR79" s="7"/>
      <c r="HS79" s="8"/>
      <c r="HT79" s="8"/>
      <c r="HU79" s="8"/>
      <c r="HV79" s="9"/>
      <c r="HW79" s="9"/>
      <c r="HX79" s="7"/>
      <c r="HY79" s="8"/>
      <c r="HZ79" s="8"/>
      <c r="IA79" s="8"/>
      <c r="IB79" s="9"/>
      <c r="IC79" s="9"/>
      <c r="ID79" s="7"/>
      <c r="IE79" s="8"/>
      <c r="IF79" s="8"/>
      <c r="IG79" s="8"/>
      <c r="IH79" s="9"/>
      <c r="II79" s="9"/>
      <c r="IJ79" s="7"/>
      <c r="IK79" s="8"/>
      <c r="IL79" s="8"/>
      <c r="IM79" s="8"/>
      <c r="IN79" s="9"/>
      <c r="IO79" s="9"/>
      <c r="IP79" s="7"/>
    </row>
    <row r="80" spans="1:250" ht="23.25" thickTop="1">
      <c r="A80" s="1520">
        <v>754</v>
      </c>
      <c r="B80" s="969">
        <v>754</v>
      </c>
      <c r="C80" s="960" t="s">
        <v>677</v>
      </c>
      <c r="D80" s="1002">
        <v>115</v>
      </c>
      <c r="E80" s="1002">
        <v>86</v>
      </c>
      <c r="F80" s="1033">
        <v>79</v>
      </c>
      <c r="G80" s="1358">
        <f t="shared" si="5"/>
        <v>-0.25217391304347825</v>
      </c>
      <c r="H80" s="1359">
        <f t="shared" si="4"/>
        <v>-8.1395348837209336E-2</v>
      </c>
      <c r="I80" s="231"/>
      <c r="J80" s="7"/>
      <c r="K80" s="8"/>
      <c r="L80" s="8"/>
      <c r="M80" s="8"/>
      <c r="N80" s="9"/>
      <c r="O80" s="9"/>
      <c r="P80" s="7"/>
      <c r="Q80" s="8"/>
      <c r="R80" s="8"/>
      <c r="S80" s="8"/>
      <c r="T80" s="9"/>
      <c r="U80" s="9"/>
      <c r="V80" s="7"/>
      <c r="W80" s="8"/>
      <c r="X80" s="8"/>
      <c r="Y80" s="8"/>
      <c r="Z80" s="9"/>
      <c r="AA80" s="9"/>
      <c r="AB80" s="7"/>
      <c r="AC80" s="8"/>
      <c r="AD80" s="8"/>
      <c r="AE80" s="8"/>
      <c r="AF80" s="9"/>
      <c r="AG80" s="9"/>
      <c r="AH80" s="7"/>
      <c r="AI80" s="8"/>
      <c r="AJ80" s="8"/>
      <c r="AK80" s="8"/>
      <c r="AL80" s="9"/>
      <c r="AM80" s="9"/>
      <c r="AN80" s="7"/>
      <c r="AO80" s="8"/>
      <c r="AP80" s="8"/>
      <c r="AQ80" s="8"/>
      <c r="AR80" s="9"/>
      <c r="AS80" s="9"/>
      <c r="AT80" s="7"/>
      <c r="AU80" s="8"/>
      <c r="AV80" s="8"/>
      <c r="AW80" s="8"/>
      <c r="AX80" s="9"/>
      <c r="AY80" s="9"/>
      <c r="AZ80" s="7"/>
      <c r="BA80" s="8"/>
      <c r="BB80" s="8"/>
      <c r="BC80" s="8"/>
      <c r="BD80" s="9"/>
      <c r="BE80" s="9"/>
      <c r="BF80" s="7"/>
      <c r="BG80" s="8"/>
      <c r="BH80" s="8"/>
      <c r="BI80" s="8"/>
      <c r="BJ80" s="9"/>
      <c r="BK80" s="9"/>
      <c r="BL80" s="7"/>
      <c r="BM80" s="8"/>
      <c r="BN80" s="8"/>
      <c r="BO80" s="8"/>
      <c r="BP80" s="9"/>
      <c r="BQ80" s="9"/>
      <c r="BR80" s="7"/>
      <c r="BS80" s="8"/>
      <c r="BT80" s="8"/>
      <c r="BU80" s="8"/>
      <c r="BV80" s="9"/>
      <c r="BW80" s="9"/>
      <c r="BX80" s="7"/>
      <c r="BY80" s="8"/>
      <c r="BZ80" s="8"/>
      <c r="CA80" s="8"/>
      <c r="CB80" s="9"/>
      <c r="CC80" s="9"/>
      <c r="CD80" s="7"/>
      <c r="CE80" s="8"/>
      <c r="CF80" s="8"/>
      <c r="CG80" s="8"/>
      <c r="CH80" s="9"/>
      <c r="CI80" s="9"/>
      <c r="CJ80" s="7"/>
      <c r="CK80" s="8"/>
      <c r="CL80" s="8"/>
      <c r="CM80" s="8"/>
      <c r="CN80" s="9"/>
      <c r="CO80" s="9"/>
      <c r="CP80" s="7"/>
      <c r="CQ80" s="8"/>
      <c r="CR80" s="8"/>
      <c r="CS80" s="8"/>
      <c r="CT80" s="9"/>
      <c r="CU80" s="9"/>
      <c r="CV80" s="7"/>
      <c r="CW80" s="8"/>
      <c r="CX80" s="8"/>
      <c r="CY80" s="8"/>
      <c r="CZ80" s="9"/>
      <c r="DA80" s="9"/>
      <c r="DB80" s="7"/>
      <c r="DC80" s="8"/>
      <c r="DD80" s="8"/>
      <c r="DE80" s="8"/>
      <c r="DF80" s="9"/>
      <c r="DG80" s="9"/>
      <c r="DH80" s="7"/>
      <c r="DI80" s="8"/>
      <c r="DJ80" s="8"/>
      <c r="DK80" s="8"/>
      <c r="DL80" s="9"/>
      <c r="DM80" s="9"/>
      <c r="DN80" s="7"/>
      <c r="DO80" s="8"/>
      <c r="DP80" s="8"/>
      <c r="DQ80" s="8"/>
      <c r="DR80" s="9"/>
      <c r="DS80" s="9"/>
      <c r="DT80" s="7"/>
      <c r="DU80" s="8"/>
      <c r="DV80" s="8"/>
      <c r="DW80" s="8"/>
      <c r="DX80" s="9"/>
      <c r="DY80" s="9"/>
      <c r="DZ80" s="7"/>
      <c r="EA80" s="8"/>
      <c r="EB80" s="8"/>
      <c r="EC80" s="8"/>
      <c r="ED80" s="9"/>
      <c r="EE80" s="9"/>
      <c r="EF80" s="7"/>
      <c r="EG80" s="8"/>
      <c r="EH80" s="8"/>
      <c r="EI80" s="8"/>
      <c r="EJ80" s="9"/>
      <c r="EK80" s="9"/>
      <c r="EL80" s="7"/>
      <c r="EM80" s="8"/>
      <c r="EN80" s="8"/>
      <c r="EO80" s="8"/>
      <c r="EP80" s="9"/>
      <c r="EQ80" s="9"/>
      <c r="ER80" s="7"/>
      <c r="ES80" s="8"/>
      <c r="ET80" s="8"/>
      <c r="EU80" s="8"/>
      <c r="EV80" s="9"/>
      <c r="EW80" s="9"/>
      <c r="EX80" s="7"/>
      <c r="EY80" s="8"/>
      <c r="EZ80" s="8"/>
      <c r="FA80" s="8"/>
      <c r="FB80" s="9"/>
      <c r="FC80" s="9"/>
      <c r="FD80" s="7"/>
      <c r="FE80" s="8"/>
      <c r="FF80" s="8"/>
      <c r="FG80" s="8"/>
      <c r="FH80" s="9"/>
      <c r="FI80" s="9"/>
      <c r="FJ80" s="7"/>
      <c r="FK80" s="8"/>
      <c r="FL80" s="8"/>
      <c r="FM80" s="8"/>
      <c r="FN80" s="9"/>
      <c r="FO80" s="9"/>
      <c r="FP80" s="7"/>
      <c r="FQ80" s="8"/>
      <c r="FR80" s="8"/>
      <c r="FS80" s="8"/>
      <c r="FT80" s="9"/>
      <c r="FU80" s="9"/>
      <c r="FV80" s="7"/>
      <c r="FW80" s="8"/>
      <c r="FX80" s="8"/>
      <c r="FY80" s="8"/>
      <c r="FZ80" s="9"/>
      <c r="GA80" s="9"/>
      <c r="GB80" s="7"/>
      <c r="GC80" s="8"/>
      <c r="GD80" s="8"/>
      <c r="GE80" s="8"/>
      <c r="GF80" s="9"/>
      <c r="GG80" s="9"/>
      <c r="GH80" s="7"/>
      <c r="GI80" s="8"/>
      <c r="GJ80" s="8"/>
      <c r="GK80" s="8"/>
      <c r="GL80" s="9"/>
      <c r="GM80" s="9"/>
      <c r="GN80" s="7"/>
      <c r="GO80" s="8"/>
      <c r="GP80" s="8"/>
      <c r="GQ80" s="8"/>
      <c r="GR80" s="9"/>
      <c r="GS80" s="9"/>
      <c r="GT80" s="7"/>
      <c r="GU80" s="8"/>
      <c r="GV80" s="8"/>
      <c r="GW80" s="8"/>
      <c r="GX80" s="9"/>
      <c r="GY80" s="9"/>
      <c r="GZ80" s="7"/>
      <c r="HA80" s="8"/>
      <c r="HB80" s="8"/>
      <c r="HC80" s="8"/>
      <c r="HD80" s="9"/>
      <c r="HE80" s="9"/>
      <c r="HF80" s="7"/>
      <c r="HG80" s="8"/>
      <c r="HH80" s="8"/>
      <c r="HI80" s="8"/>
      <c r="HJ80" s="9"/>
      <c r="HK80" s="9"/>
      <c r="HL80" s="7"/>
      <c r="HM80" s="8"/>
      <c r="HN80" s="8"/>
      <c r="HO80" s="8"/>
      <c r="HP80" s="9"/>
      <c r="HQ80" s="9"/>
      <c r="HR80" s="7"/>
      <c r="HS80" s="8"/>
      <c r="HT80" s="8"/>
      <c r="HU80" s="8"/>
      <c r="HV80" s="9"/>
      <c r="HW80" s="9"/>
      <c r="HX80" s="7"/>
      <c r="HY80" s="8"/>
      <c r="HZ80" s="8"/>
      <c r="IA80" s="8"/>
      <c r="IB80" s="9"/>
      <c r="IC80" s="9"/>
      <c r="ID80" s="7"/>
      <c r="IE80" s="8"/>
      <c r="IF80" s="8"/>
      <c r="IG80" s="8"/>
      <c r="IH80" s="9"/>
      <c r="II80" s="9"/>
      <c r="IJ80" s="7"/>
      <c r="IK80" s="8"/>
      <c r="IL80" s="8"/>
      <c r="IM80" s="8"/>
      <c r="IN80" s="9"/>
      <c r="IO80" s="9"/>
      <c r="IP80" s="7"/>
    </row>
    <row r="81" spans="1:9">
      <c r="A81" s="1520">
        <v>227</v>
      </c>
      <c r="B81" s="969" t="s">
        <v>34</v>
      </c>
      <c r="C81" s="961" t="s">
        <v>678</v>
      </c>
      <c r="D81" s="996">
        <v>370</v>
      </c>
      <c r="E81" s="997">
        <v>375</v>
      </c>
      <c r="F81" s="1016">
        <v>350</v>
      </c>
      <c r="G81" s="1343">
        <f t="shared" si="5"/>
        <v>1.3513513513513598E-2</v>
      </c>
      <c r="H81" s="1360">
        <f t="shared" si="4"/>
        <v>-6.6666666666666652E-2</v>
      </c>
      <c r="I81" s="231"/>
    </row>
    <row r="82" spans="1:9">
      <c r="A82" s="1520">
        <v>756</v>
      </c>
      <c r="B82" s="969">
        <v>756</v>
      </c>
      <c r="C82" s="961" t="s">
        <v>679</v>
      </c>
      <c r="D82" s="998">
        <v>9205</v>
      </c>
      <c r="E82" s="997">
        <v>9430</v>
      </c>
      <c r="F82" s="1016">
        <v>9391</v>
      </c>
      <c r="G82" s="1346">
        <f t="shared" si="5"/>
        <v>2.4443237370993964E-2</v>
      </c>
      <c r="H82" s="1345">
        <f t="shared" si="4"/>
        <v>-4.1357370095440604E-3</v>
      </c>
      <c r="I82" s="231"/>
    </row>
    <row r="83" spans="1:9">
      <c r="A83" s="1520">
        <v>757</v>
      </c>
      <c r="B83" s="969">
        <v>757</v>
      </c>
      <c r="C83" s="961" t="s">
        <v>680</v>
      </c>
      <c r="D83" s="998">
        <v>67</v>
      </c>
      <c r="E83" s="997">
        <v>62</v>
      </c>
      <c r="F83" s="1016">
        <v>61</v>
      </c>
      <c r="G83" s="1346">
        <f t="shared" si="5"/>
        <v>-7.4626865671641784E-2</v>
      </c>
      <c r="H83" s="1345">
        <f t="shared" si="4"/>
        <v>-1.6129032258064502E-2</v>
      </c>
      <c r="I83" s="231"/>
    </row>
    <row r="84" spans="1:9" ht="22.5">
      <c r="A84" s="1520">
        <v>791</v>
      </c>
      <c r="B84" s="1191">
        <v>791</v>
      </c>
      <c r="C84" s="960" t="s">
        <v>721</v>
      </c>
      <c r="D84" s="998"/>
      <c r="E84" s="997"/>
      <c r="F84" s="1016">
        <v>10</v>
      </c>
      <c r="G84" s="1346" t="str">
        <f>IF(D84&gt;0,E84/D84-1,"-")</f>
        <v>-</v>
      </c>
      <c r="H84" s="1345" t="str">
        <f t="shared" si="4"/>
        <v>-</v>
      </c>
      <c r="I84" s="231"/>
    </row>
    <row r="85" spans="1:9" ht="22.5">
      <c r="A85" s="1520">
        <v>235</v>
      </c>
      <c r="B85" s="969" t="s">
        <v>35</v>
      </c>
      <c r="C85" s="960" t="s">
        <v>730</v>
      </c>
      <c r="D85" s="996">
        <v>4777</v>
      </c>
      <c r="E85" s="997">
        <v>5110</v>
      </c>
      <c r="F85" s="1016">
        <v>5492</v>
      </c>
      <c r="G85" s="1353">
        <f t="shared" si="5"/>
        <v>6.9709022398995124E-2</v>
      </c>
      <c r="H85" s="1361">
        <f t="shared" si="4"/>
        <v>7.4755381604696636E-2</v>
      </c>
      <c r="I85" s="231"/>
    </row>
    <row r="86" spans="1:9">
      <c r="A86" s="1520">
        <v>759</v>
      </c>
      <c r="B86" s="969">
        <v>759</v>
      </c>
      <c r="C86" s="961" t="s">
        <v>681</v>
      </c>
      <c r="D86" s="998">
        <v>732</v>
      </c>
      <c r="E86" s="997">
        <v>804</v>
      </c>
      <c r="F86" s="1016">
        <v>911</v>
      </c>
      <c r="G86" s="1346">
        <f t="shared" si="5"/>
        <v>9.8360655737705027E-2</v>
      </c>
      <c r="H86" s="1345">
        <f t="shared" si="4"/>
        <v>0.13308457711442778</v>
      </c>
      <c r="I86" s="231"/>
    </row>
    <row r="87" spans="1:9">
      <c r="A87" s="1520">
        <v>760</v>
      </c>
      <c r="B87" s="969">
        <v>760</v>
      </c>
      <c r="C87" s="961" t="s">
        <v>682</v>
      </c>
      <c r="D87" s="998">
        <v>55</v>
      </c>
      <c r="E87" s="997">
        <v>30</v>
      </c>
      <c r="F87" s="1016">
        <v>59</v>
      </c>
      <c r="G87" s="1346">
        <f t="shared" si="5"/>
        <v>-0.45454545454545459</v>
      </c>
      <c r="H87" s="1345">
        <f t="shared" si="4"/>
        <v>0.96666666666666656</v>
      </c>
      <c r="I87" s="231"/>
    </row>
    <row r="88" spans="1:9" ht="22.5">
      <c r="A88" s="1520">
        <v>761</v>
      </c>
      <c r="B88" s="969">
        <v>761</v>
      </c>
      <c r="C88" s="960" t="s">
        <v>683</v>
      </c>
      <c r="D88" s="998">
        <v>249</v>
      </c>
      <c r="E88" s="997">
        <v>357</v>
      </c>
      <c r="F88" s="1016">
        <v>351</v>
      </c>
      <c r="G88" s="1346">
        <f t="shared" si="5"/>
        <v>0.43373493975903621</v>
      </c>
      <c r="H88" s="1345">
        <f t="shared" si="4"/>
        <v>-1.6806722689075682E-2</v>
      </c>
      <c r="I88" s="231"/>
    </row>
    <row r="89" spans="1:9" ht="24">
      <c r="A89" s="1520">
        <v>272</v>
      </c>
      <c r="B89" s="969" t="s">
        <v>36</v>
      </c>
      <c r="C89" s="967" t="s">
        <v>684</v>
      </c>
      <c r="D89" s="996">
        <v>2486</v>
      </c>
      <c r="E89" s="997">
        <v>2383</v>
      </c>
      <c r="F89" s="1016">
        <v>2303</v>
      </c>
      <c r="G89" s="1353">
        <f t="shared" si="5"/>
        <v>-4.1432019308125456E-2</v>
      </c>
      <c r="H89" s="1361">
        <f t="shared" si="4"/>
        <v>-3.3571128829206875E-2</v>
      </c>
      <c r="I89" s="231"/>
    </row>
    <row r="90" spans="1:9">
      <c r="A90" s="1520">
        <v>763</v>
      </c>
      <c r="B90" s="969">
        <v>763</v>
      </c>
      <c r="C90" s="960" t="s">
        <v>697</v>
      </c>
      <c r="D90" s="998">
        <v>684</v>
      </c>
      <c r="E90" s="997">
        <v>584</v>
      </c>
      <c r="F90" s="1016">
        <v>574</v>
      </c>
      <c r="G90" s="1346">
        <f t="shared" si="5"/>
        <v>-0.14619883040935677</v>
      </c>
      <c r="H90" s="1345">
        <f t="shared" si="4"/>
        <v>-1.7123287671232834E-2</v>
      </c>
      <c r="I90" s="231"/>
    </row>
    <row r="91" spans="1:9">
      <c r="A91" s="1185">
        <v>781</v>
      </c>
      <c r="B91" s="969" t="s">
        <v>692</v>
      </c>
      <c r="C91" s="960" t="s">
        <v>693</v>
      </c>
      <c r="D91" s="998"/>
      <c r="E91" s="997">
        <v>525</v>
      </c>
      <c r="F91" s="1016">
        <v>871</v>
      </c>
      <c r="G91" s="1362" t="s">
        <v>155</v>
      </c>
      <c r="H91" s="1363" t="s">
        <v>155</v>
      </c>
      <c r="I91" s="231"/>
    </row>
    <row r="92" spans="1:9">
      <c r="A92" s="1520">
        <v>228</v>
      </c>
      <c r="B92" s="969" t="s">
        <v>37</v>
      </c>
      <c r="C92" s="961" t="s">
        <v>685</v>
      </c>
      <c r="D92" s="996">
        <v>1878</v>
      </c>
      <c r="E92" s="997">
        <v>1837</v>
      </c>
      <c r="F92" s="1016">
        <v>1686</v>
      </c>
      <c r="G92" s="1343">
        <f t="shared" ref="G92:G111" si="6">IF(D92&gt;0,E92/D92-1,"-")</f>
        <v>-2.183173588924392E-2</v>
      </c>
      <c r="H92" s="1360">
        <f t="shared" ref="H92:H111" si="7">IF(E92&gt;0,F92/E92-1,"-")</f>
        <v>-8.2199237887860654E-2</v>
      </c>
      <c r="I92" s="231"/>
    </row>
    <row r="93" spans="1:9">
      <c r="A93" s="1520">
        <v>231</v>
      </c>
      <c r="B93" s="969" t="s">
        <v>38</v>
      </c>
      <c r="C93" s="961" t="s">
        <v>691</v>
      </c>
      <c r="D93" s="996">
        <v>10946</v>
      </c>
      <c r="E93" s="997">
        <v>14768</v>
      </c>
      <c r="F93" s="1016">
        <v>13581</v>
      </c>
      <c r="G93" s="1343">
        <f t="shared" si="6"/>
        <v>0.34916864608076015</v>
      </c>
      <c r="H93" s="1360">
        <f t="shared" si="7"/>
        <v>-8.0376489707475574E-2</v>
      </c>
      <c r="I93" s="231"/>
    </row>
    <row r="94" spans="1:9">
      <c r="A94" s="1520">
        <v>273</v>
      </c>
      <c r="B94" s="969" t="s">
        <v>39</v>
      </c>
      <c r="C94" s="961" t="s">
        <v>652</v>
      </c>
      <c r="D94" s="996">
        <v>6739</v>
      </c>
      <c r="E94" s="997">
        <v>6632</v>
      </c>
      <c r="F94" s="1016">
        <v>5896</v>
      </c>
      <c r="G94" s="1353">
        <f t="shared" si="6"/>
        <v>-1.5877726665677439E-2</v>
      </c>
      <c r="H94" s="1361">
        <f t="shared" si="7"/>
        <v>-0.11097708082026536</v>
      </c>
      <c r="I94" s="231"/>
    </row>
    <row r="95" spans="1:9" ht="22.5">
      <c r="A95" s="1520">
        <v>792</v>
      </c>
      <c r="B95" s="1191">
        <v>792</v>
      </c>
      <c r="C95" s="960" t="s">
        <v>731</v>
      </c>
      <c r="D95" s="996"/>
      <c r="E95" s="997"/>
      <c r="F95" s="1016">
        <v>117</v>
      </c>
      <c r="G95" s="1353" t="str">
        <f>IF(D95&gt;0,E95/D95-1,"-")</f>
        <v>-</v>
      </c>
      <c r="H95" s="1361" t="str">
        <f t="shared" si="7"/>
        <v>-</v>
      </c>
      <c r="I95" s="231"/>
    </row>
    <row r="96" spans="1:9">
      <c r="A96" s="1520">
        <v>229</v>
      </c>
      <c r="B96" s="969" t="s">
        <v>40</v>
      </c>
      <c r="C96" s="961" t="s">
        <v>52</v>
      </c>
      <c r="D96" s="996">
        <v>26901</v>
      </c>
      <c r="E96" s="997">
        <v>25947</v>
      </c>
      <c r="F96" s="1016">
        <v>27204</v>
      </c>
      <c r="G96" s="1343">
        <f t="shared" si="6"/>
        <v>-3.5463365674138547E-2</v>
      </c>
      <c r="H96" s="1360">
        <f t="shared" si="7"/>
        <v>4.8444906925656062E-2</v>
      </c>
      <c r="I96" s="231"/>
    </row>
    <row r="97" spans="1:250" ht="27">
      <c r="A97" s="1520">
        <v>768</v>
      </c>
      <c r="B97" s="969">
        <v>768</v>
      </c>
      <c r="C97" s="1193" t="s">
        <v>686</v>
      </c>
      <c r="D97" s="998">
        <v>267</v>
      </c>
      <c r="E97" s="997">
        <v>270</v>
      </c>
      <c r="F97" s="1016">
        <v>114</v>
      </c>
      <c r="G97" s="1346">
        <f t="shared" si="6"/>
        <v>1.1235955056179803E-2</v>
      </c>
      <c r="H97" s="1345">
        <f t="shared" si="7"/>
        <v>-0.57777777777777772</v>
      </c>
      <c r="I97" s="231"/>
    </row>
    <row r="98" spans="1:250">
      <c r="A98" s="1520">
        <v>230</v>
      </c>
      <c r="B98" s="969" t="s">
        <v>41</v>
      </c>
      <c r="C98" s="961" t="s">
        <v>687</v>
      </c>
      <c r="D98" s="996">
        <v>10212</v>
      </c>
      <c r="E98" s="997">
        <v>9339</v>
      </c>
      <c r="F98" s="1016">
        <v>8696</v>
      </c>
      <c r="G98" s="1343">
        <f t="shared" si="6"/>
        <v>-8.5487661574618068E-2</v>
      </c>
      <c r="H98" s="1360">
        <f t="shared" si="7"/>
        <v>-6.8851054716779103E-2</v>
      </c>
      <c r="I98" s="231"/>
    </row>
    <row r="99" spans="1:250">
      <c r="A99" s="1520">
        <v>770</v>
      </c>
      <c r="B99" s="969">
        <v>770</v>
      </c>
      <c r="C99" s="961" t="s">
        <v>688</v>
      </c>
      <c r="D99" s="998">
        <v>57</v>
      </c>
      <c r="E99" s="997">
        <v>75</v>
      </c>
      <c r="F99" s="1016">
        <v>50</v>
      </c>
      <c r="G99" s="1346">
        <f t="shared" si="6"/>
        <v>0.31578947368421062</v>
      </c>
      <c r="H99" s="1345">
        <f t="shared" si="7"/>
        <v>-0.33333333333333337</v>
      </c>
      <c r="I99" s="231"/>
    </row>
    <row r="100" spans="1:250">
      <c r="A100" s="1520">
        <v>793</v>
      </c>
      <c r="B100" s="1191">
        <v>793</v>
      </c>
      <c r="C100" s="961" t="s">
        <v>732</v>
      </c>
      <c r="D100" s="998"/>
      <c r="E100" s="997"/>
      <c r="F100" s="1016">
        <v>3</v>
      </c>
      <c r="G100" s="1346" t="str">
        <f>IF(D100&gt;0,E100/D100-1,"-")</f>
        <v>-</v>
      </c>
      <c r="H100" s="1345" t="str">
        <f t="shared" si="7"/>
        <v>-</v>
      </c>
      <c r="I100" s="231"/>
    </row>
    <row r="101" spans="1:250">
      <c r="A101" s="1520">
        <v>232</v>
      </c>
      <c r="B101" s="969" t="s">
        <v>42</v>
      </c>
      <c r="C101" s="961" t="s">
        <v>689</v>
      </c>
      <c r="D101" s="996">
        <v>854</v>
      </c>
      <c r="E101" s="997">
        <v>828</v>
      </c>
      <c r="F101" s="1016">
        <v>934</v>
      </c>
      <c r="G101" s="1343">
        <f t="shared" si="6"/>
        <v>-3.0444964871194413E-2</v>
      </c>
      <c r="H101" s="1360">
        <f t="shared" si="7"/>
        <v>0.12801932367149749</v>
      </c>
      <c r="I101" s="231"/>
    </row>
    <row r="102" spans="1:250">
      <c r="A102" s="1520">
        <v>794</v>
      </c>
      <c r="B102" s="1191">
        <v>794</v>
      </c>
      <c r="C102" s="961" t="s">
        <v>733</v>
      </c>
      <c r="D102" s="996"/>
      <c r="E102" s="997"/>
      <c r="F102" s="1016">
        <v>4</v>
      </c>
      <c r="G102" s="1343" t="str">
        <f>IF(D102&gt;0,E102/D102-1,"-")</f>
        <v>-</v>
      </c>
      <c r="H102" s="1360" t="str">
        <f t="shared" si="7"/>
        <v>-</v>
      </c>
      <c r="I102" s="231"/>
    </row>
    <row r="103" spans="1:250" ht="22.5">
      <c r="A103" s="1520">
        <v>772</v>
      </c>
      <c r="B103" s="969">
        <v>772</v>
      </c>
      <c r="C103" s="960" t="s">
        <v>698</v>
      </c>
      <c r="D103" s="998">
        <v>170</v>
      </c>
      <c r="E103" s="997">
        <v>203</v>
      </c>
      <c r="F103" s="1016">
        <v>241</v>
      </c>
      <c r="G103" s="1346">
        <f t="shared" si="6"/>
        <v>0.19411764705882351</v>
      </c>
      <c r="H103" s="1345">
        <f t="shared" si="7"/>
        <v>0.18719211822660098</v>
      </c>
      <c r="I103" s="231"/>
    </row>
    <row r="104" spans="1:250">
      <c r="A104" s="1520">
        <v>795</v>
      </c>
      <c r="B104" s="1191">
        <v>795</v>
      </c>
      <c r="C104" s="960" t="s">
        <v>735</v>
      </c>
      <c r="D104" s="998"/>
      <c r="E104" s="997"/>
      <c r="F104" s="1016">
        <v>28</v>
      </c>
      <c r="G104" s="1346" t="str">
        <f>IF(D104&gt;0,E104/D104-1,"-")</f>
        <v>-</v>
      </c>
      <c r="H104" s="1345" t="str">
        <f t="shared" si="7"/>
        <v>-</v>
      </c>
      <c r="I104" s="231"/>
    </row>
    <row r="105" spans="1:250" ht="22.5">
      <c r="A105" s="1520">
        <v>773</v>
      </c>
      <c r="B105" s="969">
        <v>773</v>
      </c>
      <c r="C105" s="960" t="s">
        <v>675</v>
      </c>
      <c r="D105" s="998">
        <v>17</v>
      </c>
      <c r="E105" s="997">
        <v>12</v>
      </c>
      <c r="F105" s="1016">
        <v>10</v>
      </c>
      <c r="G105" s="1346">
        <f t="shared" si="6"/>
        <v>-0.29411764705882348</v>
      </c>
      <c r="H105" s="1345">
        <f t="shared" si="7"/>
        <v>-0.16666666666666663</v>
      </c>
      <c r="I105" s="231"/>
    </row>
    <row r="106" spans="1:250" ht="27.6" customHeight="1">
      <c r="A106" s="1520">
        <v>796</v>
      </c>
      <c r="B106" s="1191">
        <v>796</v>
      </c>
      <c r="C106" s="1193" t="s">
        <v>734</v>
      </c>
      <c r="D106" s="998"/>
      <c r="E106" s="997"/>
      <c r="F106" s="1016">
        <v>1</v>
      </c>
      <c r="G106" s="1346" t="str">
        <f>IF(D106&gt;0,E106/D106-1,"-")</f>
        <v>-</v>
      </c>
      <c r="H106" s="1345" t="str">
        <f t="shared" si="7"/>
        <v>-</v>
      </c>
      <c r="I106" s="231"/>
    </row>
    <row r="107" spans="1:250">
      <c r="A107" s="1520">
        <v>234</v>
      </c>
      <c r="B107" s="969" t="s">
        <v>43</v>
      </c>
      <c r="C107" s="961" t="s">
        <v>53</v>
      </c>
      <c r="D107" s="996">
        <v>23325</v>
      </c>
      <c r="E107" s="997">
        <v>23481</v>
      </c>
      <c r="F107" s="1016">
        <v>25565</v>
      </c>
      <c r="G107" s="1353">
        <f t="shared" si="6"/>
        <v>6.6881028938907683E-3</v>
      </c>
      <c r="H107" s="1361">
        <f t="shared" si="7"/>
        <v>8.8752608491972307E-2</v>
      </c>
      <c r="I107" s="231"/>
    </row>
    <row r="108" spans="1:250" ht="13.5" thickBot="1">
      <c r="A108" s="1520">
        <v>237</v>
      </c>
      <c r="B108" s="969" t="s">
        <v>44</v>
      </c>
      <c r="C108" s="230"/>
      <c r="D108" s="1001">
        <v>3316</v>
      </c>
      <c r="E108" s="1007">
        <v>3105</v>
      </c>
      <c r="F108" s="1032">
        <v>2784</v>
      </c>
      <c r="G108" s="1355">
        <f t="shared" si="6"/>
        <v>-6.3630880579010896E-2</v>
      </c>
      <c r="H108" s="1364">
        <f t="shared" si="7"/>
        <v>-0.10338164251207727</v>
      </c>
      <c r="I108" s="231"/>
    </row>
    <row r="109" spans="1:250" ht="14.25" thickTop="1" thickBot="1">
      <c r="A109" s="1520">
        <v>238</v>
      </c>
      <c r="B109" s="969" t="s">
        <v>45</v>
      </c>
      <c r="C109" s="6" t="s">
        <v>158</v>
      </c>
      <c r="D109" s="792">
        <v>73520</v>
      </c>
      <c r="E109" s="792">
        <v>74644</v>
      </c>
      <c r="F109" s="1034">
        <v>74950</v>
      </c>
      <c r="G109" s="1365">
        <f t="shared" si="6"/>
        <v>1.5288356909684442E-2</v>
      </c>
      <c r="H109" s="1366">
        <f t="shared" si="7"/>
        <v>4.0994587642677605E-3</v>
      </c>
      <c r="I109" s="231"/>
      <c r="J109" s="7"/>
      <c r="K109" s="8"/>
      <c r="L109" s="8"/>
      <c r="M109" s="8"/>
      <c r="N109" s="9"/>
      <c r="O109" s="9"/>
      <c r="P109" s="7"/>
      <c r="Q109" s="8"/>
      <c r="R109" s="8"/>
      <c r="S109" s="8"/>
      <c r="T109" s="9"/>
      <c r="U109" s="9"/>
      <c r="V109" s="7"/>
      <c r="W109" s="8"/>
      <c r="X109" s="8"/>
      <c r="Y109" s="8"/>
      <c r="Z109" s="9"/>
      <c r="AA109" s="9"/>
      <c r="AB109" s="7"/>
      <c r="AC109" s="8"/>
      <c r="AD109" s="8"/>
      <c r="AE109" s="8"/>
      <c r="AF109" s="9"/>
      <c r="AG109" s="9"/>
      <c r="AH109" s="7"/>
      <c r="AI109" s="8"/>
      <c r="AJ109" s="8"/>
      <c r="AK109" s="8"/>
      <c r="AL109" s="9"/>
      <c r="AM109" s="9"/>
      <c r="AN109" s="7"/>
      <c r="AO109" s="8"/>
      <c r="AP109" s="8"/>
      <c r="AQ109" s="8"/>
      <c r="AR109" s="9"/>
      <c r="AS109" s="9"/>
      <c r="AT109" s="7"/>
      <c r="AU109" s="8"/>
      <c r="AV109" s="8"/>
      <c r="AW109" s="8"/>
      <c r="AX109" s="9"/>
      <c r="AY109" s="9"/>
      <c r="AZ109" s="7"/>
      <c r="BA109" s="8"/>
      <c r="BB109" s="8"/>
      <c r="BC109" s="8"/>
      <c r="BD109" s="9"/>
      <c r="BE109" s="9"/>
      <c r="BF109" s="7"/>
      <c r="BG109" s="8"/>
      <c r="BH109" s="8"/>
      <c r="BI109" s="8"/>
      <c r="BJ109" s="9"/>
      <c r="BK109" s="9"/>
      <c r="BL109" s="7"/>
      <c r="BM109" s="8"/>
      <c r="BN109" s="8"/>
      <c r="BO109" s="8"/>
      <c r="BP109" s="9"/>
      <c r="BQ109" s="9"/>
      <c r="BR109" s="7"/>
      <c r="BS109" s="8"/>
      <c r="BT109" s="8"/>
      <c r="BU109" s="8"/>
      <c r="BV109" s="9"/>
      <c r="BW109" s="9"/>
      <c r="BX109" s="7"/>
      <c r="BY109" s="8"/>
      <c r="BZ109" s="8"/>
      <c r="CA109" s="8"/>
      <c r="CB109" s="9"/>
      <c r="CC109" s="9"/>
      <c r="CD109" s="7"/>
      <c r="CE109" s="8"/>
      <c r="CF109" s="8"/>
      <c r="CG109" s="8"/>
      <c r="CH109" s="9"/>
      <c r="CI109" s="9"/>
      <c r="CJ109" s="7"/>
      <c r="CK109" s="8"/>
      <c r="CL109" s="8"/>
      <c r="CM109" s="8"/>
      <c r="CN109" s="9"/>
      <c r="CO109" s="9"/>
      <c r="CP109" s="7"/>
      <c r="CQ109" s="8"/>
      <c r="CR109" s="8"/>
      <c r="CS109" s="8"/>
      <c r="CT109" s="9"/>
      <c r="CU109" s="9"/>
      <c r="CV109" s="7"/>
      <c r="CW109" s="8"/>
      <c r="CX109" s="8"/>
      <c r="CY109" s="8"/>
      <c r="CZ109" s="9"/>
      <c r="DA109" s="9"/>
      <c r="DB109" s="7"/>
      <c r="DC109" s="8"/>
      <c r="DD109" s="8"/>
      <c r="DE109" s="8"/>
      <c r="DF109" s="9"/>
      <c r="DG109" s="9"/>
      <c r="DH109" s="7"/>
      <c r="DI109" s="8"/>
      <c r="DJ109" s="8"/>
      <c r="DK109" s="8"/>
      <c r="DL109" s="9"/>
      <c r="DM109" s="9"/>
      <c r="DN109" s="7"/>
      <c r="DO109" s="8"/>
      <c r="DP109" s="8"/>
      <c r="DQ109" s="8"/>
      <c r="DR109" s="9"/>
      <c r="DS109" s="9"/>
      <c r="DT109" s="7"/>
      <c r="DU109" s="8"/>
      <c r="DV109" s="8"/>
      <c r="DW109" s="8"/>
      <c r="DX109" s="9"/>
      <c r="DY109" s="9"/>
      <c r="DZ109" s="7"/>
      <c r="EA109" s="8"/>
      <c r="EB109" s="8"/>
      <c r="EC109" s="8"/>
      <c r="ED109" s="9"/>
      <c r="EE109" s="9"/>
      <c r="EF109" s="7"/>
      <c r="EG109" s="8"/>
      <c r="EH109" s="8"/>
      <c r="EI109" s="8"/>
      <c r="EJ109" s="9"/>
      <c r="EK109" s="9"/>
      <c r="EL109" s="7"/>
      <c r="EM109" s="8"/>
      <c r="EN109" s="8"/>
      <c r="EO109" s="8"/>
      <c r="EP109" s="9"/>
      <c r="EQ109" s="9"/>
      <c r="ER109" s="7"/>
      <c r="ES109" s="8"/>
      <c r="ET109" s="8"/>
      <c r="EU109" s="8"/>
      <c r="EV109" s="9"/>
      <c r="EW109" s="9"/>
      <c r="EX109" s="7"/>
      <c r="EY109" s="8"/>
      <c r="EZ109" s="8"/>
      <c r="FA109" s="8"/>
      <c r="FB109" s="9"/>
      <c r="FC109" s="9"/>
      <c r="FD109" s="7"/>
      <c r="FE109" s="8"/>
      <c r="FF109" s="8"/>
      <c r="FG109" s="8"/>
      <c r="FH109" s="9"/>
      <c r="FI109" s="9"/>
      <c r="FJ109" s="7"/>
      <c r="FK109" s="8"/>
      <c r="FL109" s="8"/>
      <c r="FM109" s="8"/>
      <c r="FN109" s="9"/>
      <c r="FO109" s="9"/>
      <c r="FP109" s="7"/>
      <c r="FQ109" s="8"/>
      <c r="FR109" s="8"/>
      <c r="FS109" s="8"/>
      <c r="FT109" s="9"/>
      <c r="FU109" s="9"/>
      <c r="FV109" s="7"/>
      <c r="FW109" s="8"/>
      <c r="FX109" s="8"/>
      <c r="FY109" s="8"/>
      <c r="FZ109" s="9"/>
      <c r="GA109" s="9"/>
      <c r="GB109" s="7"/>
      <c r="GC109" s="8"/>
      <c r="GD109" s="8"/>
      <c r="GE109" s="8"/>
      <c r="GF109" s="9"/>
      <c r="GG109" s="9"/>
      <c r="GH109" s="7"/>
      <c r="GI109" s="8"/>
      <c r="GJ109" s="8"/>
      <c r="GK109" s="8"/>
      <c r="GL109" s="9"/>
      <c r="GM109" s="9"/>
      <c r="GN109" s="7"/>
      <c r="GO109" s="8"/>
      <c r="GP109" s="8"/>
      <c r="GQ109" s="8"/>
      <c r="GR109" s="9"/>
      <c r="GS109" s="9"/>
      <c r="GT109" s="7"/>
      <c r="GU109" s="8"/>
      <c r="GV109" s="8"/>
      <c r="GW109" s="8"/>
      <c r="GX109" s="9"/>
      <c r="GY109" s="9"/>
      <c r="GZ109" s="7"/>
      <c r="HA109" s="8"/>
      <c r="HB109" s="8"/>
      <c r="HC109" s="8"/>
      <c r="HD109" s="9"/>
      <c r="HE109" s="9"/>
      <c r="HF109" s="7"/>
      <c r="HG109" s="8"/>
      <c r="HH109" s="8"/>
      <c r="HI109" s="8"/>
      <c r="HJ109" s="9"/>
      <c r="HK109" s="9"/>
      <c r="HL109" s="7"/>
      <c r="HM109" s="8"/>
      <c r="HN109" s="8"/>
      <c r="HO109" s="8"/>
      <c r="HP109" s="9"/>
      <c r="HQ109" s="9"/>
      <c r="HR109" s="7"/>
      <c r="HS109" s="8"/>
      <c r="HT109" s="8"/>
      <c r="HU109" s="8"/>
      <c r="HV109" s="9"/>
      <c r="HW109" s="9"/>
      <c r="HX109" s="7"/>
      <c r="HY109" s="8"/>
      <c r="HZ109" s="8"/>
      <c r="IA109" s="8"/>
      <c r="IB109" s="9"/>
      <c r="IC109" s="9"/>
      <c r="ID109" s="7"/>
      <c r="IE109" s="8"/>
      <c r="IF109" s="8"/>
      <c r="IG109" s="8"/>
      <c r="IH109" s="9"/>
      <c r="II109" s="9"/>
      <c r="IJ109" s="7"/>
      <c r="IK109" s="8"/>
      <c r="IL109" s="8"/>
      <c r="IM109" s="8"/>
      <c r="IN109" s="9"/>
      <c r="IO109" s="9"/>
      <c r="IP109" s="7"/>
    </row>
    <row r="110" spans="1:250" s="312" customFormat="1" ht="14.25" thickTop="1" thickBot="1">
      <c r="A110" s="1185">
        <v>777</v>
      </c>
      <c r="B110" s="971" t="s">
        <v>46</v>
      </c>
      <c r="C110" s="310" t="s">
        <v>360</v>
      </c>
      <c r="D110" s="793">
        <v>173143</v>
      </c>
      <c r="E110" s="793">
        <v>161174</v>
      </c>
      <c r="F110" s="1035">
        <v>152252</v>
      </c>
      <c r="G110" s="1367">
        <f t="shared" si="6"/>
        <v>-6.9127830752614861E-2</v>
      </c>
      <c r="H110" s="1368">
        <f t="shared" si="7"/>
        <v>-5.5356322980133266E-2</v>
      </c>
      <c r="I110" s="23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1"/>
      <c r="BF110" s="311"/>
      <c r="BG110" s="311"/>
      <c r="BH110" s="311"/>
      <c r="BI110" s="311"/>
      <c r="BJ110" s="311"/>
      <c r="BK110" s="311"/>
      <c r="BL110" s="311"/>
      <c r="BM110" s="311"/>
      <c r="BN110" s="311"/>
      <c r="BO110" s="311"/>
      <c r="BP110" s="311"/>
      <c r="BQ110" s="311"/>
      <c r="BR110" s="311"/>
      <c r="BS110" s="311"/>
      <c r="BT110" s="311"/>
      <c r="BU110" s="311"/>
      <c r="BV110" s="311"/>
      <c r="BW110" s="311"/>
      <c r="BX110" s="311"/>
      <c r="BY110" s="311"/>
      <c r="BZ110" s="311"/>
      <c r="CA110" s="311"/>
      <c r="CB110" s="311"/>
      <c r="CC110" s="311"/>
      <c r="CD110" s="311"/>
      <c r="CE110" s="311"/>
      <c r="CF110" s="311"/>
      <c r="CG110" s="311"/>
      <c r="CH110" s="311"/>
      <c r="CI110" s="311"/>
      <c r="CJ110" s="311"/>
      <c r="CK110" s="311"/>
      <c r="CL110" s="311"/>
      <c r="CM110" s="311"/>
      <c r="CN110" s="311"/>
      <c r="CO110" s="311"/>
      <c r="CP110" s="311"/>
      <c r="CQ110" s="311"/>
      <c r="CR110" s="311"/>
      <c r="CS110" s="311"/>
      <c r="CT110" s="311"/>
      <c r="CU110" s="311"/>
      <c r="CV110" s="311"/>
      <c r="CW110" s="311"/>
      <c r="CX110" s="311"/>
      <c r="CY110" s="311"/>
      <c r="CZ110" s="311"/>
      <c r="DA110" s="311"/>
      <c r="DB110" s="311"/>
      <c r="DC110" s="311"/>
      <c r="DD110" s="311"/>
      <c r="DE110" s="311"/>
      <c r="DF110" s="311"/>
      <c r="DG110" s="311"/>
      <c r="DH110" s="311"/>
      <c r="DI110" s="311"/>
      <c r="DJ110" s="311"/>
      <c r="DK110" s="311"/>
      <c r="DL110" s="311"/>
      <c r="DM110" s="311"/>
      <c r="DN110" s="311"/>
      <c r="DO110" s="311"/>
      <c r="DP110" s="311"/>
      <c r="DQ110" s="311"/>
      <c r="DR110" s="311"/>
      <c r="DS110" s="311"/>
      <c r="DT110" s="311"/>
      <c r="DU110" s="311"/>
      <c r="DV110" s="311"/>
      <c r="DW110" s="311"/>
      <c r="DX110" s="311"/>
      <c r="DY110" s="311"/>
      <c r="DZ110" s="311"/>
      <c r="EA110" s="311"/>
      <c r="EB110" s="311"/>
      <c r="EC110" s="311"/>
      <c r="ED110" s="311"/>
      <c r="EE110" s="311"/>
      <c r="EF110" s="311"/>
      <c r="EG110" s="311"/>
      <c r="EH110" s="311"/>
      <c r="EI110" s="311"/>
      <c r="EJ110" s="311"/>
      <c r="EK110" s="311"/>
      <c r="EL110" s="311"/>
      <c r="EM110" s="311"/>
      <c r="EN110" s="311"/>
      <c r="EO110" s="311"/>
      <c r="EP110" s="311"/>
      <c r="EQ110" s="311"/>
      <c r="ER110" s="311"/>
      <c r="ES110" s="311"/>
      <c r="ET110" s="311"/>
      <c r="EU110" s="311"/>
      <c r="EV110" s="311"/>
      <c r="EW110" s="311"/>
      <c r="EX110" s="311"/>
      <c r="EY110" s="311"/>
      <c r="EZ110" s="311"/>
      <c r="FA110" s="311"/>
      <c r="FB110" s="311"/>
      <c r="FC110" s="311"/>
      <c r="FD110" s="311"/>
      <c r="FE110" s="311"/>
      <c r="FF110" s="311"/>
      <c r="FG110" s="311"/>
      <c r="FH110" s="311"/>
      <c r="FI110" s="311"/>
      <c r="FJ110" s="311"/>
      <c r="FK110" s="311"/>
      <c r="FL110" s="311"/>
      <c r="FM110" s="311"/>
      <c r="FN110" s="311"/>
      <c r="FO110" s="311"/>
      <c r="FP110" s="311"/>
      <c r="FQ110" s="311"/>
      <c r="FR110" s="311"/>
      <c r="FS110" s="311"/>
      <c r="FT110" s="311"/>
      <c r="FU110" s="311"/>
      <c r="FV110" s="311"/>
      <c r="FW110" s="311"/>
      <c r="FX110" s="311"/>
      <c r="FY110" s="311"/>
      <c r="FZ110" s="311"/>
      <c r="GA110" s="311"/>
      <c r="GB110" s="311"/>
      <c r="GC110" s="311"/>
      <c r="GD110" s="311"/>
      <c r="GE110" s="311"/>
      <c r="GF110" s="311"/>
      <c r="GG110" s="311"/>
      <c r="GH110" s="311"/>
      <c r="GI110" s="311"/>
      <c r="GJ110" s="311"/>
      <c r="GK110" s="311"/>
      <c r="GL110" s="311"/>
      <c r="GM110" s="311"/>
      <c r="GN110" s="311"/>
      <c r="GO110" s="311"/>
      <c r="GP110" s="311"/>
      <c r="GQ110" s="311"/>
      <c r="GR110" s="311"/>
      <c r="GS110" s="311"/>
      <c r="GT110" s="311"/>
      <c r="GU110" s="311"/>
      <c r="GV110" s="311"/>
      <c r="GW110" s="311"/>
      <c r="GX110" s="311"/>
      <c r="GY110" s="311"/>
      <c r="GZ110" s="311"/>
      <c r="HA110" s="311"/>
      <c r="HB110" s="311"/>
      <c r="HC110" s="311"/>
      <c r="HD110" s="311"/>
      <c r="HE110" s="311"/>
      <c r="HF110" s="311"/>
      <c r="HG110" s="311"/>
      <c r="HH110" s="311"/>
      <c r="HI110" s="311"/>
      <c r="HJ110" s="311"/>
      <c r="HK110" s="311"/>
      <c r="HL110" s="311"/>
      <c r="HM110" s="311"/>
      <c r="HN110" s="311"/>
      <c r="HO110" s="311"/>
      <c r="HP110" s="311"/>
      <c r="HQ110" s="311"/>
      <c r="HR110" s="311"/>
      <c r="HS110" s="311"/>
      <c r="HT110" s="311"/>
      <c r="HU110" s="311"/>
      <c r="HV110" s="311"/>
      <c r="HW110" s="311"/>
      <c r="HX110" s="311"/>
      <c r="HY110" s="311"/>
      <c r="HZ110" s="311"/>
      <c r="IA110" s="311"/>
      <c r="IB110" s="311"/>
      <c r="IC110" s="311"/>
      <c r="ID110" s="311"/>
      <c r="IE110" s="311"/>
      <c r="IF110" s="311"/>
      <c r="IG110" s="311"/>
      <c r="IH110" s="311"/>
      <c r="II110" s="311"/>
      <c r="IJ110" s="311"/>
      <c r="IK110" s="311"/>
      <c r="IL110" s="311"/>
      <c r="IM110" s="311"/>
      <c r="IN110" s="311"/>
      <c r="IO110" s="311"/>
      <c r="IP110" s="311"/>
    </row>
    <row r="111" spans="1:250" s="311" customFormat="1" ht="14.25" thickTop="1" thickBot="1">
      <c r="A111" s="1185">
        <v>778</v>
      </c>
      <c r="B111" s="972" t="s">
        <v>47</v>
      </c>
      <c r="C111" s="313" t="s">
        <v>361</v>
      </c>
      <c r="D111" s="793">
        <v>187370</v>
      </c>
      <c r="E111" s="793">
        <v>199941</v>
      </c>
      <c r="F111" s="1035">
        <v>200938</v>
      </c>
      <c r="G111" s="1367">
        <f t="shared" si="6"/>
        <v>6.7091850349575655E-2</v>
      </c>
      <c r="H111" s="1368">
        <f t="shared" si="7"/>
        <v>4.9864710089475572E-3</v>
      </c>
      <c r="I111" s="231"/>
      <c r="K111" s="314"/>
      <c r="L111" s="314"/>
      <c r="M111" s="314"/>
      <c r="N111" s="315"/>
      <c r="O111" s="315"/>
      <c r="Q111" s="314"/>
      <c r="R111" s="314"/>
      <c r="S111" s="314"/>
      <c r="T111" s="315"/>
      <c r="U111" s="315"/>
      <c r="W111" s="314"/>
      <c r="X111" s="314"/>
      <c r="Y111" s="314"/>
      <c r="Z111" s="315"/>
      <c r="AA111" s="315"/>
      <c r="AC111" s="314"/>
      <c r="AD111" s="314"/>
      <c r="AE111" s="314"/>
      <c r="AF111" s="315"/>
      <c r="AG111" s="315"/>
      <c r="AI111" s="314"/>
      <c r="AJ111" s="314"/>
      <c r="AK111" s="314"/>
      <c r="AL111" s="315"/>
      <c r="AM111" s="315"/>
      <c r="AO111" s="314"/>
      <c r="AP111" s="314"/>
      <c r="AQ111" s="314"/>
      <c r="AR111" s="315"/>
      <c r="AS111" s="315"/>
      <c r="AU111" s="314"/>
      <c r="AV111" s="314"/>
      <c r="AW111" s="314"/>
      <c r="AX111" s="315"/>
      <c r="AY111" s="315"/>
      <c r="BA111" s="314"/>
      <c r="BB111" s="314"/>
      <c r="BC111" s="314"/>
      <c r="BD111" s="315"/>
      <c r="BE111" s="315"/>
      <c r="BG111" s="314"/>
      <c r="BH111" s="314"/>
      <c r="BI111" s="314"/>
      <c r="BJ111" s="315"/>
      <c r="BK111" s="315"/>
      <c r="BM111" s="314"/>
      <c r="BN111" s="314"/>
      <c r="BO111" s="314"/>
      <c r="BP111" s="315"/>
      <c r="BQ111" s="315"/>
      <c r="BS111" s="314"/>
      <c r="BT111" s="314"/>
      <c r="BU111" s="314"/>
      <c r="BV111" s="315"/>
      <c r="BW111" s="315"/>
      <c r="BY111" s="314"/>
      <c r="BZ111" s="314"/>
      <c r="CA111" s="314"/>
      <c r="CB111" s="315"/>
      <c r="CC111" s="315"/>
      <c r="CE111" s="314"/>
      <c r="CF111" s="314"/>
      <c r="CG111" s="314"/>
      <c r="CH111" s="315"/>
      <c r="CI111" s="315"/>
      <c r="CK111" s="314"/>
      <c r="CL111" s="314"/>
      <c r="CM111" s="314"/>
      <c r="CN111" s="315"/>
      <c r="CO111" s="315"/>
      <c r="CQ111" s="314"/>
      <c r="CR111" s="314"/>
      <c r="CS111" s="314"/>
      <c r="CT111" s="315"/>
      <c r="CU111" s="315"/>
      <c r="CW111" s="314"/>
      <c r="CX111" s="314"/>
      <c r="CY111" s="314"/>
      <c r="CZ111" s="315"/>
      <c r="DA111" s="315"/>
      <c r="DC111" s="314"/>
      <c r="DD111" s="314"/>
      <c r="DE111" s="314"/>
      <c r="DF111" s="315"/>
      <c r="DG111" s="315"/>
      <c r="DI111" s="314"/>
      <c r="DJ111" s="314"/>
      <c r="DK111" s="314"/>
      <c r="DL111" s="315"/>
      <c r="DM111" s="315"/>
      <c r="DO111" s="314"/>
      <c r="DP111" s="314"/>
      <c r="DQ111" s="314"/>
      <c r="DR111" s="315"/>
      <c r="DS111" s="315"/>
      <c r="DU111" s="314"/>
      <c r="DV111" s="314"/>
      <c r="DW111" s="314"/>
      <c r="DX111" s="315"/>
      <c r="DY111" s="315"/>
      <c r="EA111" s="314"/>
      <c r="EB111" s="314"/>
      <c r="EC111" s="314"/>
      <c r="ED111" s="315"/>
      <c r="EE111" s="315"/>
      <c r="EG111" s="314"/>
      <c r="EH111" s="314"/>
      <c r="EI111" s="314"/>
      <c r="EJ111" s="315"/>
      <c r="EK111" s="315"/>
      <c r="EM111" s="314"/>
      <c r="EN111" s="314"/>
      <c r="EO111" s="314"/>
      <c r="EP111" s="315"/>
      <c r="EQ111" s="315"/>
      <c r="ES111" s="314"/>
      <c r="ET111" s="314"/>
      <c r="EU111" s="314"/>
      <c r="EV111" s="315"/>
      <c r="EW111" s="315"/>
      <c r="EY111" s="314"/>
      <c r="EZ111" s="314"/>
      <c r="FA111" s="314"/>
      <c r="FB111" s="315"/>
      <c r="FC111" s="315"/>
      <c r="FE111" s="314"/>
      <c r="FF111" s="314"/>
      <c r="FG111" s="314"/>
      <c r="FH111" s="315"/>
      <c r="FI111" s="315"/>
      <c r="FK111" s="314"/>
      <c r="FL111" s="314"/>
      <c r="FM111" s="314"/>
      <c r="FN111" s="315"/>
      <c r="FO111" s="315"/>
      <c r="FQ111" s="314"/>
      <c r="FR111" s="314"/>
      <c r="FS111" s="314"/>
      <c r="FT111" s="315"/>
      <c r="FU111" s="315"/>
      <c r="FW111" s="314"/>
      <c r="FX111" s="314"/>
      <c r="FY111" s="314"/>
      <c r="FZ111" s="315"/>
      <c r="GA111" s="315"/>
      <c r="GC111" s="314"/>
      <c r="GD111" s="314"/>
      <c r="GE111" s="314"/>
      <c r="GF111" s="315"/>
      <c r="GG111" s="315"/>
      <c r="GI111" s="314"/>
      <c r="GJ111" s="314"/>
      <c r="GK111" s="314"/>
      <c r="GL111" s="315"/>
      <c r="GM111" s="315"/>
      <c r="GO111" s="314"/>
      <c r="GP111" s="314"/>
      <c r="GQ111" s="314"/>
      <c r="GR111" s="315"/>
      <c r="GS111" s="315"/>
      <c r="GU111" s="314"/>
      <c r="GV111" s="314"/>
      <c r="GW111" s="314"/>
      <c r="GX111" s="315"/>
      <c r="GY111" s="315"/>
      <c r="HA111" s="314"/>
      <c r="HB111" s="314"/>
      <c r="HC111" s="314"/>
      <c r="HD111" s="315"/>
      <c r="HE111" s="315"/>
      <c r="HG111" s="314"/>
      <c r="HH111" s="314"/>
      <c r="HI111" s="314"/>
      <c r="HJ111" s="315"/>
      <c r="HK111" s="315"/>
      <c r="HM111" s="314"/>
      <c r="HN111" s="314"/>
      <c r="HO111" s="314"/>
      <c r="HP111" s="315"/>
      <c r="HQ111" s="315"/>
      <c r="HS111" s="314"/>
      <c r="HT111" s="314"/>
      <c r="HU111" s="314"/>
      <c r="HV111" s="315"/>
      <c r="HW111" s="315"/>
      <c r="HY111" s="314"/>
      <c r="HZ111" s="314"/>
      <c r="IA111" s="314"/>
      <c r="IB111" s="315"/>
      <c r="IC111" s="315"/>
      <c r="IE111" s="314"/>
      <c r="IF111" s="314"/>
      <c r="IG111" s="314"/>
      <c r="IH111" s="315"/>
      <c r="II111" s="315"/>
      <c r="IK111" s="314"/>
      <c r="IL111" s="314"/>
      <c r="IM111" s="314"/>
      <c r="IN111" s="315"/>
      <c r="IO111" s="315"/>
    </row>
    <row r="112" spans="1:250" s="312" customFormat="1" ht="13.5" thickTop="1">
      <c r="C112" s="567"/>
      <c r="D112" s="584"/>
      <c r="E112" s="584"/>
      <c r="F112" s="716"/>
      <c r="G112" s="549"/>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311"/>
      <c r="BO112" s="311"/>
      <c r="BP112" s="311"/>
      <c r="BQ112" s="311"/>
      <c r="BR112" s="311"/>
      <c r="BS112" s="311"/>
      <c r="BT112" s="311"/>
      <c r="BU112" s="311"/>
      <c r="BV112" s="311"/>
      <c r="BW112" s="311"/>
      <c r="BX112" s="311"/>
      <c r="BY112" s="311"/>
      <c r="BZ112" s="311"/>
      <c r="CA112" s="311"/>
      <c r="CB112" s="311"/>
      <c r="CC112" s="311"/>
      <c r="CD112" s="311"/>
      <c r="CE112" s="311"/>
      <c r="CF112" s="311"/>
      <c r="CG112" s="311"/>
      <c r="CH112" s="311"/>
      <c r="CI112" s="311"/>
      <c r="CJ112" s="311"/>
      <c r="CK112" s="311"/>
      <c r="CL112" s="311"/>
      <c r="CM112" s="311"/>
      <c r="CN112" s="311"/>
      <c r="CO112" s="311"/>
      <c r="CP112" s="311"/>
      <c r="CQ112" s="311"/>
      <c r="CR112" s="311"/>
      <c r="CS112" s="311"/>
      <c r="CT112" s="311"/>
      <c r="CU112" s="311"/>
      <c r="CV112" s="311"/>
      <c r="CW112" s="311"/>
      <c r="CX112" s="311"/>
      <c r="CY112" s="311"/>
      <c r="CZ112" s="311"/>
      <c r="DA112" s="311"/>
      <c r="DB112" s="311"/>
      <c r="DC112" s="311"/>
      <c r="DD112" s="311"/>
      <c r="DE112" s="311"/>
      <c r="DF112" s="311"/>
      <c r="DG112" s="311"/>
      <c r="DH112" s="311"/>
      <c r="DI112" s="311"/>
      <c r="DJ112" s="311"/>
      <c r="DK112" s="311"/>
      <c r="DL112" s="311"/>
      <c r="DM112" s="311"/>
      <c r="DN112" s="311"/>
      <c r="DO112" s="311"/>
      <c r="DP112" s="311"/>
      <c r="DQ112" s="311"/>
      <c r="DR112" s="311"/>
      <c r="DS112" s="311"/>
      <c r="DT112" s="311"/>
      <c r="DU112" s="311"/>
      <c r="DV112" s="311"/>
      <c r="DW112" s="311"/>
      <c r="DX112" s="311"/>
      <c r="DY112" s="311"/>
      <c r="DZ112" s="311"/>
      <c r="EA112" s="311"/>
      <c r="EB112" s="311"/>
      <c r="EC112" s="311"/>
      <c r="ED112" s="311"/>
      <c r="EE112" s="311"/>
      <c r="EF112" s="311"/>
      <c r="EG112" s="311"/>
      <c r="EH112" s="311"/>
      <c r="EI112" s="311"/>
      <c r="EJ112" s="311"/>
      <c r="EK112" s="311"/>
      <c r="EL112" s="311"/>
      <c r="EM112" s="311"/>
      <c r="EN112" s="311"/>
      <c r="EO112" s="311"/>
      <c r="EP112" s="311"/>
      <c r="EQ112" s="311"/>
      <c r="ER112" s="311"/>
      <c r="ES112" s="311"/>
      <c r="ET112" s="311"/>
      <c r="EU112" s="311"/>
      <c r="EV112" s="311"/>
      <c r="EW112" s="311"/>
      <c r="EX112" s="311"/>
      <c r="EY112" s="311"/>
      <c r="EZ112" s="311"/>
      <c r="FA112" s="311"/>
      <c r="FB112" s="311"/>
      <c r="FC112" s="311"/>
      <c r="FD112" s="311"/>
      <c r="FE112" s="311"/>
      <c r="FF112" s="311"/>
      <c r="FG112" s="311"/>
      <c r="FH112" s="311"/>
      <c r="FI112" s="311"/>
      <c r="FJ112" s="311"/>
      <c r="FK112" s="311"/>
      <c r="FL112" s="311"/>
      <c r="FM112" s="311"/>
      <c r="FN112" s="311"/>
      <c r="FO112" s="311"/>
      <c r="FP112" s="311"/>
      <c r="FQ112" s="311"/>
      <c r="FR112" s="311"/>
      <c r="FS112" s="311"/>
      <c r="FT112" s="311"/>
      <c r="FU112" s="311"/>
      <c r="FV112" s="311"/>
      <c r="FW112" s="311"/>
      <c r="FX112" s="311"/>
      <c r="FY112" s="311"/>
      <c r="FZ112" s="311"/>
      <c r="GA112" s="311"/>
      <c r="GB112" s="311"/>
      <c r="GC112" s="311"/>
      <c r="GD112" s="311"/>
      <c r="GE112" s="311"/>
      <c r="GF112" s="311"/>
      <c r="GG112" s="311"/>
      <c r="GH112" s="311"/>
      <c r="GI112" s="311"/>
      <c r="GJ112" s="311"/>
      <c r="GK112" s="311"/>
      <c r="GL112" s="311"/>
      <c r="GM112" s="311"/>
      <c r="GN112" s="311"/>
      <c r="GO112" s="311"/>
      <c r="GP112" s="311"/>
      <c r="GQ112" s="311"/>
      <c r="GR112" s="311"/>
      <c r="GS112" s="311"/>
      <c r="GT112" s="311"/>
      <c r="GU112" s="311"/>
      <c r="GV112" s="311"/>
      <c r="GW112" s="311"/>
      <c r="GX112" s="311"/>
      <c r="GY112" s="311"/>
      <c r="GZ112" s="311"/>
      <c r="HA112" s="311"/>
      <c r="HB112" s="311"/>
      <c r="HC112" s="311"/>
      <c r="HD112" s="311"/>
      <c r="HE112" s="311"/>
      <c r="HF112" s="311"/>
      <c r="HG112" s="311"/>
      <c r="HH112" s="311"/>
      <c r="HI112" s="311"/>
      <c r="HJ112" s="311"/>
      <c r="HK112" s="311"/>
      <c r="HL112" s="311"/>
      <c r="HM112" s="311"/>
      <c r="HN112" s="311"/>
      <c r="HO112" s="311"/>
      <c r="HP112" s="311"/>
      <c r="HQ112" s="311"/>
      <c r="HR112" s="311"/>
      <c r="HS112" s="311"/>
      <c r="HT112" s="311"/>
      <c r="HU112" s="311"/>
      <c r="HV112" s="311"/>
      <c r="HW112" s="311"/>
      <c r="HX112" s="311"/>
      <c r="HY112" s="311"/>
      <c r="HZ112" s="311"/>
      <c r="IA112" s="311"/>
      <c r="IB112" s="311"/>
      <c r="IC112" s="311"/>
      <c r="ID112" s="311"/>
      <c r="IE112" s="311"/>
      <c r="IF112" s="311"/>
      <c r="IG112" s="311"/>
      <c r="IH112" s="311"/>
      <c r="II112" s="311"/>
      <c r="IJ112" s="311"/>
      <c r="IK112" s="311"/>
      <c r="IL112" s="311"/>
      <c r="IM112" s="311"/>
      <c r="IN112" s="311"/>
      <c r="IO112" s="311"/>
      <c r="IP112" s="311"/>
    </row>
    <row r="113" spans="3:7">
      <c r="C113" s="857" t="str">
        <f>+data!A1</f>
        <v>Fonte: AT - Autoridade Tributária e Aduaneira</v>
      </c>
      <c r="D113" s="8"/>
      <c r="E113" s="8"/>
      <c r="F113" s="717"/>
      <c r="G113" s="288"/>
    </row>
    <row r="114" spans="3:7">
      <c r="C114" s="858" t="str">
        <f>+data!A2</f>
        <v>Data: 2015-11</v>
      </c>
      <c r="D114" s="8"/>
      <c r="E114" s="8"/>
      <c r="F114" s="717"/>
      <c r="G114" s="288"/>
    </row>
    <row r="115" spans="3:7">
      <c r="C115" s="281" t="str">
        <f>+data!A3</f>
        <v xml:space="preserve"> </v>
      </c>
      <c r="D115" s="543"/>
      <c r="E115" s="543"/>
    </row>
    <row r="116" spans="3:7">
      <c r="C116" s="226"/>
      <c r="E116" s="1255"/>
    </row>
  </sheetData>
  <mergeCells count="8">
    <mergeCell ref="B12:B13"/>
    <mergeCell ref="B20:B21"/>
    <mergeCell ref="B78:B79"/>
    <mergeCell ref="G10:H10"/>
    <mergeCell ref="C10:C11"/>
    <mergeCell ref="D10:D11"/>
    <mergeCell ref="E10:E11"/>
    <mergeCell ref="F10:F11"/>
  </mergeCells>
  <phoneticPr fontId="37" type="noConversion"/>
  <printOptions horizontalCentered="1"/>
  <pageMargins left="0.6692913385826772" right="0.39370078740157483" top="0.78740157480314965" bottom="0" header="0.55118110236220474" footer="0"/>
  <pageSetup paperSize="9" scale="58" fitToHeight="2" orientation="portrait" r:id="rId1"/>
  <headerFooter alignWithMargins="0"/>
  <rowBreaks count="1" manualBreakCount="1">
    <brk id="79" min="2" max="7" man="1"/>
  </rowBreaks>
  <ignoredErrors>
    <ignoredError sqref="G11" twoDigitTextYea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7" enableFormatConditionsCalculation="0">
    <tabColor theme="6" tint="0.59999389629810485"/>
  </sheetPr>
  <dimension ref="A1:IQ116"/>
  <sheetViews>
    <sheetView topLeftCell="D1" zoomScaleNormal="100" zoomScaleSheetLayoutView="130" workbookViewId="0">
      <selection activeCell="D10" sqref="D10:D11"/>
    </sheetView>
  </sheetViews>
  <sheetFormatPr defaultColWidth="9.140625" defaultRowHeight="12.75"/>
  <cols>
    <col min="1" max="1" width="8.7109375" style="226" hidden="1" customWidth="1"/>
    <col min="2" max="2" width="8.7109375" style="1249" hidden="1" customWidth="1"/>
    <col min="3" max="3" width="9" style="784" hidden="1" customWidth="1"/>
    <col min="4" max="4" width="85.7109375" style="216" customWidth="1"/>
    <col min="5" max="6" width="11.7109375" style="216" customWidth="1"/>
    <col min="7" max="7" width="11.7109375" style="748" customWidth="1"/>
    <col min="8" max="8" width="8.7109375" style="290" customWidth="1"/>
    <col min="9" max="9" width="9.28515625" style="226" bestFit="1" customWidth="1"/>
    <col min="10" max="16384" width="9.140625" style="226"/>
  </cols>
  <sheetData>
    <row r="1" spans="1:10" s="195" customFormat="1" ht="27.75">
      <c r="A1" s="226"/>
      <c r="B1" s="1249"/>
      <c r="C1" s="1183" t="s">
        <v>411</v>
      </c>
      <c r="D1" s="1184" t="s">
        <v>411</v>
      </c>
      <c r="E1" s="206"/>
      <c r="F1" s="206"/>
      <c r="G1" s="206"/>
      <c r="H1" s="206"/>
      <c r="I1" s="206"/>
    </row>
    <row r="2" spans="1:10" s="195" customFormat="1" ht="27.75">
      <c r="A2" s="226"/>
      <c r="B2" s="1249"/>
      <c r="C2" s="1183"/>
      <c r="D2" s="139"/>
      <c r="E2" s="206"/>
      <c r="F2" s="206"/>
      <c r="G2" s="206"/>
      <c r="H2" s="206"/>
      <c r="I2" s="206"/>
    </row>
    <row r="3" spans="1:10" ht="26.25">
      <c r="D3" s="783" t="s">
        <v>498</v>
      </c>
      <c r="F3" s="1066"/>
      <c r="H3" s="289"/>
    </row>
    <row r="4" spans="1:10">
      <c r="D4" s="784"/>
    </row>
    <row r="5" spans="1:10" ht="23.25">
      <c r="D5" s="785" t="s">
        <v>49</v>
      </c>
      <c r="E5" s="1458"/>
      <c r="F5" s="1459"/>
      <c r="G5" s="1458"/>
      <c r="H5" s="1458"/>
      <c r="I5" s="1460"/>
    </row>
    <row r="6" spans="1:10" ht="15">
      <c r="D6" s="786" t="s">
        <v>161</v>
      </c>
      <c r="E6" s="1458"/>
      <c r="F6" s="1459"/>
      <c r="G6" s="1458"/>
      <c r="H6" s="1461"/>
      <c r="I6" s="1460"/>
    </row>
    <row r="7" spans="1:10" ht="15.75">
      <c r="D7" s="787"/>
      <c r="E7" s="2"/>
      <c r="F7" s="2"/>
      <c r="G7" s="749"/>
      <c r="I7" s="1"/>
    </row>
    <row r="8" spans="1:10" s="228" customFormat="1" ht="18">
      <c r="B8" s="1250"/>
      <c r="C8" s="789"/>
      <c r="D8" s="261" t="s">
        <v>55</v>
      </c>
      <c r="E8" s="211"/>
      <c r="F8" s="1067"/>
      <c r="G8" s="715"/>
      <c r="H8" s="291"/>
      <c r="I8" s="3"/>
    </row>
    <row r="9" spans="1:10" ht="13.5" thickBot="1">
      <c r="D9" s="788"/>
    </row>
    <row r="10" spans="1:10" ht="14.25" thickTop="1" thickBot="1">
      <c r="A10" s="751"/>
      <c r="B10" s="1227"/>
      <c r="C10" s="790"/>
      <c r="D10" s="1604" t="s">
        <v>58</v>
      </c>
      <c r="E10" s="1538">
        <v>2012</v>
      </c>
      <c r="F10" s="1538">
        <v>2013</v>
      </c>
      <c r="G10" s="1600">
        <v>2014</v>
      </c>
      <c r="H10" s="1596" t="s">
        <v>50</v>
      </c>
      <c r="I10" s="1597"/>
    </row>
    <row r="11" spans="1:10" ht="14.25" thickTop="1" thickBot="1">
      <c r="A11" s="751"/>
      <c r="B11" s="1227"/>
      <c r="C11" s="790"/>
      <c r="D11" s="1599"/>
      <c r="E11" s="1539"/>
      <c r="F11" s="1539"/>
      <c r="G11" s="1601"/>
      <c r="H11" s="1339" t="s">
        <v>630</v>
      </c>
      <c r="I11" s="1340" t="s">
        <v>710</v>
      </c>
    </row>
    <row r="12" spans="1:10" ht="13.5" thickTop="1">
      <c r="A12" s="1187" t="s">
        <v>716</v>
      </c>
      <c r="B12" s="1252" t="s">
        <v>748</v>
      </c>
      <c r="C12" s="1602" t="s">
        <v>0</v>
      </c>
      <c r="D12" s="963" t="s">
        <v>566</v>
      </c>
      <c r="E12" s="994">
        <v>22337.787770160001</v>
      </c>
      <c r="F12" s="995">
        <v>26222.743211389999</v>
      </c>
      <c r="G12" s="997">
        <v>29941.257437419998</v>
      </c>
      <c r="H12" s="1341">
        <f>IF(E12&gt;0,F12/E12-1,"-")</f>
        <v>0.17391854024236575</v>
      </c>
      <c r="I12" s="1342">
        <f>IF(F12&gt;0,G12/F12-1,"-")</f>
        <v>0.14180492849485105</v>
      </c>
      <c r="J12" s="231"/>
    </row>
    <row r="13" spans="1:10">
      <c r="A13" s="1188" t="s">
        <v>717</v>
      </c>
      <c r="B13" s="1253" t="s">
        <v>749</v>
      </c>
      <c r="C13" s="1603"/>
      <c r="D13" s="964" t="s">
        <v>567</v>
      </c>
      <c r="E13" s="996">
        <v>25219.671677279999</v>
      </c>
      <c r="F13" s="997">
        <v>23027.894103840001</v>
      </c>
      <c r="G13" s="997">
        <v>38029.709927480006</v>
      </c>
      <c r="H13" s="1343">
        <f t="shared" ref="H13:H19" si="0">IF(E13&gt;0,F13/E13-1,"-")</f>
        <v>-8.6907458649215341E-2</v>
      </c>
      <c r="I13" s="1344">
        <f t="shared" ref="I13:I19" si="1">IF(F13&gt;0,G13/F13-1,"-")</f>
        <v>0.65146277623095328</v>
      </c>
      <c r="J13" s="231"/>
    </row>
    <row r="14" spans="1:10" ht="22.5">
      <c r="A14" s="1520">
        <v>202</v>
      </c>
      <c r="B14" s="1228" t="str">
        <f>LEFT(C14,3)</f>
        <v>702</v>
      </c>
      <c r="C14" s="969" t="s">
        <v>1</v>
      </c>
      <c r="D14" s="960" t="s">
        <v>632</v>
      </c>
      <c r="E14" s="996">
        <v>2431.0728375100002</v>
      </c>
      <c r="F14" s="997">
        <v>904</v>
      </c>
      <c r="G14" s="997">
        <v>4644.4121866300002</v>
      </c>
      <c r="H14" s="1343">
        <f t="shared" si="0"/>
        <v>-0.62814771073419906</v>
      </c>
      <c r="I14" s="1344">
        <f t="shared" si="1"/>
        <v>4.137624100254425</v>
      </c>
      <c r="J14" s="231"/>
    </row>
    <row r="15" spans="1:10">
      <c r="A15" s="1520">
        <v>703</v>
      </c>
      <c r="B15" s="1227" t="str">
        <f>LEFT(C15,3)</f>
        <v>703</v>
      </c>
      <c r="C15" s="969">
        <v>703</v>
      </c>
      <c r="D15" s="961" t="s">
        <v>633</v>
      </c>
      <c r="E15" s="998">
        <v>424.33381463999996</v>
      </c>
      <c r="F15" s="997">
        <v>398.56404437999998</v>
      </c>
      <c r="G15" s="997">
        <v>449.58975031</v>
      </c>
      <c r="H15" s="1346">
        <f t="shared" si="0"/>
        <v>-6.072994743975979E-2</v>
      </c>
      <c r="I15" s="1345">
        <f t="shared" si="1"/>
        <v>0.12802385626474355</v>
      </c>
      <c r="J15" s="231"/>
    </row>
    <row r="16" spans="1:10">
      <c r="A16" s="1520">
        <v>203</v>
      </c>
      <c r="B16" s="1227" t="str">
        <f>LEFT(C16,3)</f>
        <v>704</v>
      </c>
      <c r="C16" s="969" t="s">
        <v>2</v>
      </c>
      <c r="D16" s="961" t="s">
        <v>634</v>
      </c>
      <c r="E16" s="996">
        <v>809.97683915999994</v>
      </c>
      <c r="F16" s="997">
        <v>997</v>
      </c>
      <c r="G16" s="997">
        <v>2032.2861838599999</v>
      </c>
      <c r="H16" s="1343">
        <f t="shared" si="0"/>
        <v>0.23089939341223076</v>
      </c>
      <c r="I16" s="1344">
        <f t="shared" si="1"/>
        <v>1.0384013880240723</v>
      </c>
      <c r="J16" s="231"/>
    </row>
    <row r="17" spans="1:11">
      <c r="A17" s="1520">
        <v>705</v>
      </c>
      <c r="B17" s="1227" t="str">
        <f t="shared" ref="B17:B80" si="2">LEFT(C17,3)</f>
        <v>705</v>
      </c>
      <c r="C17" s="969">
        <v>705</v>
      </c>
      <c r="D17" s="961" t="s">
        <v>635</v>
      </c>
      <c r="E17" s="998">
        <v>858.02099352999994</v>
      </c>
      <c r="F17" s="997">
        <v>688.21458259999997</v>
      </c>
      <c r="G17" s="997">
        <v>731.11438283000007</v>
      </c>
      <c r="H17" s="1346">
        <f t="shared" si="0"/>
        <v>-0.19790472751884114</v>
      </c>
      <c r="I17" s="1345">
        <f t="shared" si="1"/>
        <v>6.2334918954970897E-2</v>
      </c>
      <c r="J17" s="231"/>
    </row>
    <row r="18" spans="1:11">
      <c r="A18" s="1520">
        <v>706</v>
      </c>
      <c r="B18" s="1227" t="str">
        <f t="shared" si="2"/>
        <v>706</v>
      </c>
      <c r="C18" s="969">
        <v>706</v>
      </c>
      <c r="D18" s="961" t="s">
        <v>601</v>
      </c>
      <c r="E18" s="998">
        <v>44.83323824</v>
      </c>
      <c r="F18" s="997">
        <v>45.346092060000004</v>
      </c>
      <c r="G18" s="997">
        <v>47.057397659999999</v>
      </c>
      <c r="H18" s="1346">
        <f t="shared" si="0"/>
        <v>1.1439142924600132E-2</v>
      </c>
      <c r="I18" s="1345">
        <f t="shared" si="1"/>
        <v>3.7738766942378765E-2</v>
      </c>
      <c r="J18" s="231"/>
    </row>
    <row r="19" spans="1:11" ht="13.5" thickBot="1">
      <c r="A19" s="1520">
        <v>707</v>
      </c>
      <c r="B19" s="1227" t="str">
        <f t="shared" si="2"/>
        <v>707</v>
      </c>
      <c r="C19" s="969">
        <v>707</v>
      </c>
      <c r="D19" s="962" t="s">
        <v>602</v>
      </c>
      <c r="E19" s="1003">
        <v>14.173434630000001</v>
      </c>
      <c r="F19" s="1008">
        <v>13.406907630000001</v>
      </c>
      <c r="G19" s="1008">
        <v>12.465560350000001</v>
      </c>
      <c r="H19" s="1347">
        <f t="shared" si="0"/>
        <v>-5.40819512002787E-2</v>
      </c>
      <c r="I19" s="1348">
        <f t="shared" si="1"/>
        <v>-7.0213602269742825E-2</v>
      </c>
      <c r="J19" s="231"/>
    </row>
    <row r="20" spans="1:11" ht="14.25" thickTop="1" thickBot="1">
      <c r="A20" s="1187" t="s">
        <v>714</v>
      </c>
      <c r="B20" s="968" t="s">
        <v>746</v>
      </c>
      <c r="C20" s="1593" t="s">
        <v>3</v>
      </c>
      <c r="D20" s="1006" t="s">
        <v>568</v>
      </c>
      <c r="E20" s="792">
        <v>24056.509785950002</v>
      </c>
      <c r="F20" s="928">
        <v>26616.20319366</v>
      </c>
      <c r="G20" s="928">
        <v>31533.811026569998</v>
      </c>
      <c r="H20" s="1349">
        <f t="shared" ref="H20:I23" si="3">IF(E20&gt;0,F20/E20-1,"-")</f>
        <v>0.10640335736503914</v>
      </c>
      <c r="I20" s="1350">
        <f t="shared" si="3"/>
        <v>0.18475992977395728</v>
      </c>
      <c r="J20" s="231"/>
      <c r="K20" s="231"/>
    </row>
    <row r="21" spans="1:11" ht="14.25" thickTop="1" thickBot="1">
      <c r="A21" s="1187" t="s">
        <v>715</v>
      </c>
      <c r="B21" s="968" t="s">
        <v>747</v>
      </c>
      <c r="C21" s="1593"/>
      <c r="D21" s="1006" t="s">
        <v>569</v>
      </c>
      <c r="E21" s="792">
        <v>25722.178934310003</v>
      </c>
      <c r="F21" s="928">
        <v>23771.813178730001</v>
      </c>
      <c r="G21" s="928">
        <v>37257.070309069997</v>
      </c>
      <c r="H21" s="1349">
        <f t="shared" si="3"/>
        <v>-7.5824282249217667E-2</v>
      </c>
      <c r="I21" s="1350">
        <f t="shared" si="3"/>
        <v>0.56727928277705075</v>
      </c>
      <c r="J21" s="231"/>
      <c r="K21" s="231"/>
    </row>
    <row r="22" spans="1:11" ht="13.5" thickTop="1">
      <c r="A22" s="1520">
        <v>205</v>
      </c>
      <c r="B22" s="1227" t="str">
        <f t="shared" si="2"/>
        <v>709</v>
      </c>
      <c r="C22" s="969" t="s">
        <v>4</v>
      </c>
      <c r="D22" s="965" t="s">
        <v>636</v>
      </c>
      <c r="E22" s="1004">
        <v>113.6326143</v>
      </c>
      <c r="F22" s="1005">
        <v>59.835478030000004</v>
      </c>
      <c r="G22" s="1005">
        <v>57.662983780000005</v>
      </c>
      <c r="H22" s="1351">
        <f t="shared" si="3"/>
        <v>-0.47343041961501364</v>
      </c>
      <c r="I22" s="1352">
        <f t="shared" si="3"/>
        <v>-3.6307794665077608E-2</v>
      </c>
      <c r="J22" s="231"/>
      <c r="K22" s="231"/>
    </row>
    <row r="23" spans="1:11">
      <c r="A23" s="1520">
        <v>224</v>
      </c>
      <c r="B23" s="1227" t="str">
        <f t="shared" si="2"/>
        <v>710</v>
      </c>
      <c r="C23" s="969" t="s">
        <v>5</v>
      </c>
      <c r="D23" s="961" t="s">
        <v>637</v>
      </c>
      <c r="E23" s="999">
        <v>518.33489688999998</v>
      </c>
      <c r="F23" s="997">
        <v>478.82658538999999</v>
      </c>
      <c r="G23" s="1016">
        <v>523.31252447999998</v>
      </c>
      <c r="H23" s="1353">
        <f t="shared" si="3"/>
        <v>-7.6221592906534297E-2</v>
      </c>
      <c r="I23" s="1354">
        <f t="shared" si="3"/>
        <v>9.2906159447614156E-2</v>
      </c>
      <c r="J23" s="231"/>
    </row>
    <row r="24" spans="1:11" ht="22.5">
      <c r="A24" s="1520">
        <v>711</v>
      </c>
      <c r="B24" s="1227" t="str">
        <f t="shared" si="2"/>
        <v>711</v>
      </c>
      <c r="C24" s="969">
        <v>711</v>
      </c>
      <c r="D24" s="960" t="s">
        <v>638</v>
      </c>
      <c r="E24" s="998">
        <v>13.291072539999998</v>
      </c>
      <c r="F24" s="997">
        <v>28.081640549999999</v>
      </c>
      <c r="G24" s="997">
        <v>9.7023063499999989</v>
      </c>
      <c r="H24" s="1346">
        <f t="shared" ref="H24:I30" si="4">IF(E24&gt;0,F24/E24-1,"-")</f>
        <v>1.1128197491577305</v>
      </c>
      <c r="I24" s="1345">
        <f t="shared" si="4"/>
        <v>-0.65449645533618939</v>
      </c>
      <c r="J24" s="231"/>
    </row>
    <row r="25" spans="1:11" ht="22.5">
      <c r="A25" s="1520">
        <v>782</v>
      </c>
      <c r="B25" s="1227" t="str">
        <f t="shared" si="2"/>
        <v>782</v>
      </c>
      <c r="C25" s="1191">
        <v>782</v>
      </c>
      <c r="D25" s="960" t="s">
        <v>720</v>
      </c>
      <c r="E25" s="998"/>
      <c r="F25" s="997"/>
      <c r="G25" s="997">
        <v>2.50755565</v>
      </c>
      <c r="H25" s="1346"/>
      <c r="I25" s="1345"/>
      <c r="J25" s="231"/>
    </row>
    <row r="26" spans="1:11">
      <c r="A26" s="1520">
        <v>222</v>
      </c>
      <c r="B26" s="1227" t="str">
        <f t="shared" si="2"/>
        <v>712</v>
      </c>
      <c r="C26" s="969" t="s">
        <v>6</v>
      </c>
      <c r="D26" s="961" t="s">
        <v>639</v>
      </c>
      <c r="E26" s="999">
        <v>4654.4406050100006</v>
      </c>
      <c r="F26" s="997">
        <v>4212.3976324599998</v>
      </c>
      <c r="G26" s="997">
        <v>11932.13790233</v>
      </c>
      <c r="H26" s="1353">
        <f t="shared" si="4"/>
        <v>-9.4972309255421439E-2</v>
      </c>
      <c r="I26" s="1354">
        <f t="shared" si="4"/>
        <v>1.8326238269585544</v>
      </c>
      <c r="J26" s="231"/>
    </row>
    <row r="27" spans="1:11">
      <c r="A27" s="1520">
        <v>206</v>
      </c>
      <c r="B27" s="1227" t="str">
        <f t="shared" si="2"/>
        <v>206</v>
      </c>
      <c r="C27" s="1064">
        <v>206</v>
      </c>
      <c r="D27" s="961" t="s">
        <v>576</v>
      </c>
      <c r="E27" s="999">
        <v>0</v>
      </c>
      <c r="F27" s="997">
        <v>0</v>
      </c>
      <c r="G27" s="997">
        <v>0</v>
      </c>
      <c r="H27" s="1353" t="str">
        <f t="shared" si="4"/>
        <v>-</v>
      </c>
      <c r="I27" s="1354" t="str">
        <f t="shared" si="4"/>
        <v>-</v>
      </c>
      <c r="J27" s="231"/>
    </row>
    <row r="28" spans="1:11">
      <c r="A28" s="1520">
        <v>713</v>
      </c>
      <c r="B28" s="1227" t="str">
        <f t="shared" si="2"/>
        <v>713</v>
      </c>
      <c r="C28" s="969">
        <v>713</v>
      </c>
      <c r="D28" s="961" t="s">
        <v>640</v>
      </c>
      <c r="E28" s="998">
        <v>890.69577335999998</v>
      </c>
      <c r="F28" s="997">
        <v>436.71566842999999</v>
      </c>
      <c r="G28" s="997">
        <v>952.07956776000003</v>
      </c>
      <c r="H28" s="1346">
        <f t="shared" si="4"/>
        <v>-0.50969154509113301</v>
      </c>
      <c r="I28" s="1345">
        <f t="shared" si="4"/>
        <v>1.1800902431157136</v>
      </c>
      <c r="J28" s="231"/>
    </row>
    <row r="29" spans="1:11">
      <c r="A29" s="1520">
        <v>714</v>
      </c>
      <c r="B29" s="1227" t="str">
        <f t="shared" si="2"/>
        <v>714</v>
      </c>
      <c r="C29" s="969">
        <v>714</v>
      </c>
      <c r="D29" s="961" t="s">
        <v>641</v>
      </c>
      <c r="E29" s="998">
        <v>15.413018080000001</v>
      </c>
      <c r="F29" s="997">
        <v>30.242513049999999</v>
      </c>
      <c r="G29" s="997">
        <v>25.78890809</v>
      </c>
      <c r="H29" s="1346">
        <f t="shared" si="4"/>
        <v>0.96214089239555345</v>
      </c>
      <c r="I29" s="1345">
        <f t="shared" si="4"/>
        <v>-0.14726305821995833</v>
      </c>
      <c r="J29" s="231"/>
    </row>
    <row r="30" spans="1:11" ht="22.5">
      <c r="A30" s="1520">
        <v>715</v>
      </c>
      <c r="B30" s="1227" t="str">
        <f t="shared" si="2"/>
        <v>715</v>
      </c>
      <c r="C30" s="969">
        <v>715</v>
      </c>
      <c r="D30" s="960" t="s">
        <v>642</v>
      </c>
      <c r="E30" s="998">
        <v>279.97361762999998</v>
      </c>
      <c r="F30" s="997">
        <v>303.92507666</v>
      </c>
      <c r="G30" s="997">
        <v>192.23692403000001</v>
      </c>
      <c r="H30" s="1346">
        <f t="shared" si="4"/>
        <v>8.5548985767841756E-2</v>
      </c>
      <c r="I30" s="1345">
        <f t="shared" si="4"/>
        <v>-0.36748580886250848</v>
      </c>
      <c r="J30" s="231"/>
    </row>
    <row r="31" spans="1:11">
      <c r="A31" s="1520">
        <v>214</v>
      </c>
      <c r="B31" s="1227" t="str">
        <f t="shared" si="2"/>
        <v>716</v>
      </c>
      <c r="C31" s="969" t="s">
        <v>31</v>
      </c>
      <c r="D31" s="961" t="s">
        <v>643</v>
      </c>
      <c r="E31" s="996">
        <v>19.520422629999999</v>
      </c>
      <c r="F31" s="997">
        <v>18.09363711</v>
      </c>
      <c r="G31" s="997">
        <v>18.478090809999998</v>
      </c>
      <c r="H31" s="1343">
        <f t="shared" ref="H31:I36" si="5">IF(E31&gt;0,F31/E31-1,"-")</f>
        <v>-7.3091937968967957E-2</v>
      </c>
      <c r="I31" s="1344">
        <f t="shared" si="5"/>
        <v>2.1248005454222341E-2</v>
      </c>
      <c r="J31" s="231"/>
    </row>
    <row r="32" spans="1:11">
      <c r="A32" s="1520">
        <v>259</v>
      </c>
      <c r="B32" s="1227" t="str">
        <f t="shared" si="2"/>
        <v>717</v>
      </c>
      <c r="C32" s="969" t="s">
        <v>7</v>
      </c>
      <c r="D32" s="961" t="s">
        <v>644</v>
      </c>
      <c r="E32" s="999">
        <v>40.871439580000001</v>
      </c>
      <c r="F32" s="997">
        <v>54.284356960000004</v>
      </c>
      <c r="G32" s="997">
        <v>7.7024734000000006</v>
      </c>
      <c r="H32" s="1353">
        <f t="shared" si="5"/>
        <v>0.32817335327144859</v>
      </c>
      <c r="I32" s="1354">
        <f t="shared" si="5"/>
        <v>-0.8581087843469225</v>
      </c>
      <c r="J32" s="231"/>
    </row>
    <row r="33" spans="1:10" ht="22.5">
      <c r="A33" s="1520">
        <v>270</v>
      </c>
      <c r="B33" s="1227" t="str">
        <f t="shared" si="2"/>
        <v>718</v>
      </c>
      <c r="C33" s="969" t="s">
        <v>8</v>
      </c>
      <c r="D33" s="960" t="s">
        <v>645</v>
      </c>
      <c r="E33" s="999">
        <v>4497.7857225299995</v>
      </c>
      <c r="F33" s="997">
        <v>4174.9924392900002</v>
      </c>
      <c r="G33" s="997">
        <v>4935.2333203900007</v>
      </c>
      <c r="H33" s="1353">
        <f t="shared" si="5"/>
        <v>-7.176715458521854E-2</v>
      </c>
      <c r="I33" s="1354">
        <f t="shared" si="5"/>
        <v>0.18209395397834238</v>
      </c>
      <c r="J33" s="231"/>
    </row>
    <row r="34" spans="1:10" ht="22.5">
      <c r="A34" s="1520">
        <v>207</v>
      </c>
      <c r="B34" s="1227" t="str">
        <f t="shared" si="2"/>
        <v>719</v>
      </c>
      <c r="C34" s="969" t="s">
        <v>9</v>
      </c>
      <c r="D34" s="960" t="s">
        <v>646</v>
      </c>
      <c r="E34" s="996">
        <v>2321.8367175500002</v>
      </c>
      <c r="F34" s="997">
        <v>1788.5453377200001</v>
      </c>
      <c r="G34" s="997">
        <v>1633.2950455099999</v>
      </c>
      <c r="H34" s="1343">
        <f t="shared" si="5"/>
        <v>-0.22968513496191434</v>
      </c>
      <c r="I34" s="1344">
        <f t="shared" si="5"/>
        <v>-8.6802547822416365E-2</v>
      </c>
      <c r="J34" s="231"/>
    </row>
    <row r="35" spans="1:10" ht="22.5">
      <c r="A35" s="1520">
        <v>218</v>
      </c>
      <c r="B35" s="1227" t="str">
        <f t="shared" si="2"/>
        <v>720</v>
      </c>
      <c r="C35" s="969" t="s">
        <v>32</v>
      </c>
      <c r="D35" s="960" t="s">
        <v>647</v>
      </c>
      <c r="E35" s="996">
        <v>80.377450549999992</v>
      </c>
      <c r="F35" s="997">
        <v>74.979670120000009</v>
      </c>
      <c r="G35" s="997">
        <v>56.364117289999996</v>
      </c>
      <c r="H35" s="1343">
        <f t="shared" si="5"/>
        <v>-6.7155407307205039E-2</v>
      </c>
      <c r="I35" s="1344">
        <f t="shared" si="5"/>
        <v>-0.24827466965654887</v>
      </c>
      <c r="J35" s="231"/>
    </row>
    <row r="36" spans="1:10" ht="22.5">
      <c r="A36" s="1520">
        <v>208</v>
      </c>
      <c r="B36" s="1227" t="str">
        <f t="shared" si="2"/>
        <v>721</v>
      </c>
      <c r="C36" s="969" t="s">
        <v>10</v>
      </c>
      <c r="D36" s="960" t="s">
        <v>648</v>
      </c>
      <c r="E36" s="996">
        <v>7987.2897368699996</v>
      </c>
      <c r="F36" s="997">
        <v>7204.7020712200001</v>
      </c>
      <c r="G36" s="997">
        <v>10001.54373856</v>
      </c>
      <c r="H36" s="1343">
        <f t="shared" si="5"/>
        <v>-9.7979125764964925E-2</v>
      </c>
      <c r="I36" s="1344">
        <f t="shared" si="5"/>
        <v>0.38819671371454767</v>
      </c>
      <c r="J36" s="231"/>
    </row>
    <row r="37" spans="1:10">
      <c r="A37" s="1520">
        <v>722</v>
      </c>
      <c r="B37" s="1227" t="str">
        <f t="shared" si="2"/>
        <v>722</v>
      </c>
      <c r="C37" s="969">
        <v>722</v>
      </c>
      <c r="D37" s="961" t="s">
        <v>649</v>
      </c>
      <c r="E37" s="998">
        <v>131.16431553000001</v>
      </c>
      <c r="F37" s="997">
        <v>205.44346382000001</v>
      </c>
      <c r="G37" s="997">
        <v>189.83500137000001</v>
      </c>
      <c r="H37" s="1353">
        <f>IF(E37&gt;0,F37/E37-1,"-")</f>
        <v>0.56630607181425652</v>
      </c>
      <c r="I37" s="1354">
        <f>IF(F37&gt;0,G37/F37-1,"-")</f>
        <v>-7.5974490303937769E-2</v>
      </c>
      <c r="J37" s="231"/>
    </row>
    <row r="38" spans="1:10">
      <c r="A38" s="1520">
        <v>209</v>
      </c>
      <c r="B38" s="1227" t="str">
        <f t="shared" si="2"/>
        <v>723</v>
      </c>
      <c r="C38" s="969" t="s">
        <v>11</v>
      </c>
      <c r="D38" s="961" t="s">
        <v>650</v>
      </c>
      <c r="E38" s="996">
        <v>168.66324825000001</v>
      </c>
      <c r="F38" s="997">
        <v>223.35026472999999</v>
      </c>
      <c r="G38" s="997">
        <v>721.11881457000004</v>
      </c>
      <c r="H38" s="1343">
        <f t="shared" ref="H38:I41" si="6">IF(E38&gt;0,F38/E38-1,"-")</f>
        <v>0.32423789442819517</v>
      </c>
      <c r="I38" s="1344">
        <f t="shared" si="6"/>
        <v>2.2286454437013288</v>
      </c>
      <c r="J38" s="231"/>
    </row>
    <row r="39" spans="1:10">
      <c r="A39" s="1520">
        <v>211</v>
      </c>
      <c r="B39" s="1227" t="str">
        <f t="shared" si="2"/>
        <v>724</v>
      </c>
      <c r="C39" s="969" t="s">
        <v>12</v>
      </c>
      <c r="D39" s="961" t="s">
        <v>651</v>
      </c>
      <c r="E39" s="996">
        <v>4652.5628001099994</v>
      </c>
      <c r="F39" s="997">
        <v>4963.5878342200003</v>
      </c>
      <c r="G39" s="997">
        <v>5174.8557205699999</v>
      </c>
      <c r="H39" s="1343">
        <f t="shared" si="6"/>
        <v>6.6850260270027384E-2</v>
      </c>
      <c r="I39" s="1344">
        <f t="shared" si="6"/>
        <v>4.2563543429910755E-2</v>
      </c>
      <c r="J39" s="231"/>
    </row>
    <row r="40" spans="1:10">
      <c r="A40" s="1520">
        <v>271</v>
      </c>
      <c r="B40" s="1227" t="str">
        <f t="shared" si="2"/>
        <v>725</v>
      </c>
      <c r="C40" s="969" t="s">
        <v>48</v>
      </c>
      <c r="D40" s="961" t="s">
        <v>652</v>
      </c>
      <c r="E40" s="999">
        <v>1594.41191542</v>
      </c>
      <c r="F40" s="997">
        <v>1480.8942005899999</v>
      </c>
      <c r="G40" s="997">
        <v>3721.85638793</v>
      </c>
      <c r="H40" s="1353">
        <f t="shared" si="6"/>
        <v>-7.1197231864701283E-2</v>
      </c>
      <c r="I40" s="1354">
        <f t="shared" si="6"/>
        <v>1.5132493505931639</v>
      </c>
      <c r="J40" s="231"/>
    </row>
    <row r="41" spans="1:10" ht="22.5">
      <c r="A41" s="1520">
        <v>258</v>
      </c>
      <c r="B41" s="1227" t="str">
        <f t="shared" si="2"/>
        <v>726</v>
      </c>
      <c r="C41" s="969" t="s">
        <v>13</v>
      </c>
      <c r="D41" s="960" t="s">
        <v>653</v>
      </c>
      <c r="E41" s="999">
        <v>1.6015464300000002</v>
      </c>
      <c r="F41" s="997">
        <v>4.7061515300000005</v>
      </c>
      <c r="G41" s="997">
        <v>1.57377308</v>
      </c>
      <c r="H41" s="1353">
        <f t="shared" si="6"/>
        <v>1.9385045864702155</v>
      </c>
      <c r="I41" s="1354">
        <f t="shared" si="6"/>
        <v>-0.66559234865945771</v>
      </c>
      <c r="J41" s="231"/>
    </row>
    <row r="42" spans="1:10">
      <c r="A42" s="1520">
        <v>783</v>
      </c>
      <c r="B42" s="1227" t="str">
        <f t="shared" si="2"/>
        <v>783</v>
      </c>
      <c r="C42" s="1191">
        <v>783</v>
      </c>
      <c r="D42" s="960" t="s">
        <v>722</v>
      </c>
      <c r="E42" s="999"/>
      <c r="F42" s="997"/>
      <c r="G42" s="997">
        <v>0.16393052999999999</v>
      </c>
      <c r="H42" s="1353" t="str">
        <f>IF(E42&gt;0,F42/E42-1,"-")</f>
        <v>-</v>
      </c>
      <c r="I42" s="1354" t="str">
        <f>IF(F42&gt;0,G42/F42-1,"-")</f>
        <v>-</v>
      </c>
      <c r="J42" s="231"/>
    </row>
    <row r="43" spans="1:10" ht="22.5">
      <c r="A43" s="1520">
        <v>727</v>
      </c>
      <c r="B43" s="1227" t="str">
        <f t="shared" si="2"/>
        <v>727</v>
      </c>
      <c r="C43" s="969">
        <v>727</v>
      </c>
      <c r="D43" s="960" t="s">
        <v>654</v>
      </c>
      <c r="E43" s="998">
        <v>16.80093596</v>
      </c>
      <c r="F43" s="1000">
        <v>33.859999430000002</v>
      </c>
      <c r="G43" s="997">
        <v>20.964259760000001</v>
      </c>
      <c r="H43" s="1353">
        <f>IF(E43&gt;0,F43/E43-1,"-")</f>
        <v>1.015363876787255</v>
      </c>
      <c r="I43" s="1354">
        <f>IF(F43&gt;0,G43/F43-1,"-")</f>
        <v>-0.38085469247156456</v>
      </c>
      <c r="J43" s="231"/>
    </row>
    <row r="44" spans="1:10">
      <c r="A44" s="1520">
        <v>212</v>
      </c>
      <c r="B44" s="1227" t="str">
        <f t="shared" si="2"/>
        <v>728</v>
      </c>
      <c r="C44" s="969" t="s">
        <v>14</v>
      </c>
      <c r="D44" s="961" t="s">
        <v>655</v>
      </c>
      <c r="E44" s="996">
        <v>192.04727645</v>
      </c>
      <c r="F44" s="997">
        <v>175.12338438999998</v>
      </c>
      <c r="G44" s="997">
        <v>184.12948912000002</v>
      </c>
      <c r="H44" s="1343">
        <f t="shared" ref="H44:I46" si="7">IF(E44&gt;0,F44/E44-1,"-")</f>
        <v>-8.8123572345511492E-2</v>
      </c>
      <c r="I44" s="1344">
        <f t="shared" si="7"/>
        <v>5.1427196666913533E-2</v>
      </c>
      <c r="J44" s="231"/>
    </row>
    <row r="45" spans="1:10">
      <c r="A45" s="1520">
        <v>213</v>
      </c>
      <c r="B45" s="1227" t="str">
        <f t="shared" si="2"/>
        <v>729</v>
      </c>
      <c r="C45" s="969" t="s">
        <v>15</v>
      </c>
      <c r="D45" s="961" t="s">
        <v>656</v>
      </c>
      <c r="E45" s="996">
        <v>6.58343159</v>
      </c>
      <c r="F45" s="997">
        <v>12.242106550000001</v>
      </c>
      <c r="G45" s="997">
        <v>6.9291017999999998</v>
      </c>
      <c r="H45" s="1343">
        <f t="shared" si="7"/>
        <v>0.85953273496383376</v>
      </c>
      <c r="I45" s="1344">
        <f t="shared" si="7"/>
        <v>-0.43399432346878253</v>
      </c>
      <c r="J45" s="231"/>
    </row>
    <row r="46" spans="1:10">
      <c r="A46" s="1520">
        <v>223</v>
      </c>
      <c r="B46" s="1227" t="str">
        <f t="shared" si="2"/>
        <v>730</v>
      </c>
      <c r="C46" s="969" t="s">
        <v>16</v>
      </c>
      <c r="D46" s="966" t="s">
        <v>657</v>
      </c>
      <c r="E46" s="999">
        <v>21.871876449999998</v>
      </c>
      <c r="F46" s="997">
        <v>19.003485619999999</v>
      </c>
      <c r="G46" s="997">
        <v>17.810180879999997</v>
      </c>
      <c r="H46" s="1353">
        <f t="shared" si="7"/>
        <v>-0.13114516427327383</v>
      </c>
      <c r="I46" s="1354">
        <f t="shared" si="7"/>
        <v>-6.2793992842245849E-2</v>
      </c>
      <c r="J46" s="231"/>
    </row>
    <row r="47" spans="1:10">
      <c r="A47" s="1520">
        <v>277</v>
      </c>
      <c r="B47" s="1227" t="str">
        <f t="shared" si="2"/>
        <v>731</v>
      </c>
      <c r="C47" s="969" t="s">
        <v>17</v>
      </c>
      <c r="D47" s="961" t="s">
        <v>658</v>
      </c>
      <c r="E47" s="996">
        <v>38.703229450000002</v>
      </c>
      <c r="F47" s="997">
        <v>35.430710920000003</v>
      </c>
      <c r="G47" s="997">
        <v>42.008475429999997</v>
      </c>
      <c r="H47" s="1353">
        <f t="shared" ref="H47:H76" si="8">IF(E47&gt;0,F47/E47-1,"-")</f>
        <v>-8.4554146424078325E-2</v>
      </c>
      <c r="I47" s="1354">
        <f t="shared" ref="I47:I76" si="9">IF(F47&gt;0,G47/F47-1,"-")</f>
        <v>0.1856514966592715</v>
      </c>
    </row>
    <row r="48" spans="1:10">
      <c r="A48" s="1520">
        <v>220</v>
      </c>
      <c r="B48" s="1227" t="str">
        <f t="shared" si="2"/>
        <v>732</v>
      </c>
      <c r="C48" s="969" t="s">
        <v>33</v>
      </c>
      <c r="D48" s="961" t="s">
        <v>659</v>
      </c>
      <c r="E48" s="996">
        <v>20.260286600000001</v>
      </c>
      <c r="F48" s="997">
        <v>18.543004589999999</v>
      </c>
      <c r="G48" s="997">
        <v>17.83536543</v>
      </c>
      <c r="H48" s="1353">
        <f t="shared" si="8"/>
        <v>-8.47609929664076E-2</v>
      </c>
      <c r="I48" s="1354">
        <f t="shared" si="9"/>
        <v>-3.816205494451641E-2</v>
      </c>
      <c r="J48" s="231"/>
    </row>
    <row r="49" spans="1:10">
      <c r="A49" s="1520">
        <v>256</v>
      </c>
      <c r="B49" s="1227" t="str">
        <f t="shared" si="2"/>
        <v>733</v>
      </c>
      <c r="C49" s="969" t="s">
        <v>18</v>
      </c>
      <c r="D49" s="961" t="s">
        <v>660</v>
      </c>
      <c r="E49" s="1015">
        <v>10</v>
      </c>
      <c r="F49" s="1016">
        <v>8.759808640000001</v>
      </c>
      <c r="G49" s="997">
        <v>8.3480745499999998</v>
      </c>
      <c r="H49" s="1353">
        <f t="shared" si="8"/>
        <v>-0.12401913599999992</v>
      </c>
      <c r="I49" s="1354">
        <f t="shared" si="9"/>
        <v>-4.7002635208250543E-2</v>
      </c>
      <c r="J49" s="231"/>
    </row>
    <row r="50" spans="1:10">
      <c r="A50" s="1520">
        <v>784</v>
      </c>
      <c r="B50" s="1227" t="str">
        <f t="shared" si="2"/>
        <v>784</v>
      </c>
      <c r="C50" s="1191">
        <v>784</v>
      </c>
      <c r="D50" s="961" t="s">
        <v>723</v>
      </c>
      <c r="E50" s="1369">
        <v>0</v>
      </c>
      <c r="F50" s="1370">
        <v>0</v>
      </c>
      <c r="G50" s="997">
        <v>1.0490704399999999</v>
      </c>
      <c r="H50" s="1353" t="str">
        <f>IF(E50&gt;0,F50/E50-1,"-")</f>
        <v>-</v>
      </c>
      <c r="I50" s="1354" t="str">
        <f>IF(F50&gt;0,G50/F50-1,"-")</f>
        <v>-</v>
      </c>
      <c r="J50" s="231"/>
    </row>
    <row r="51" spans="1:10">
      <c r="A51" s="1520">
        <v>255</v>
      </c>
      <c r="B51" s="1227" t="str">
        <f t="shared" si="2"/>
        <v>734</v>
      </c>
      <c r="C51" s="1185" t="s">
        <v>19</v>
      </c>
      <c r="D51" s="961" t="s">
        <v>661</v>
      </c>
      <c r="E51" s="1015">
        <v>7</v>
      </c>
      <c r="F51" s="1016">
        <v>83.867336080000001</v>
      </c>
      <c r="G51" s="997">
        <v>9.1926535000000005</v>
      </c>
      <c r="H51" s="1353">
        <f t="shared" si="8"/>
        <v>10.981048011428571</v>
      </c>
      <c r="I51" s="1354">
        <f t="shared" si="9"/>
        <v>-0.89039053903856868</v>
      </c>
      <c r="J51" s="231"/>
    </row>
    <row r="52" spans="1:10">
      <c r="A52" s="1520">
        <v>735</v>
      </c>
      <c r="B52" s="1227" t="str">
        <f t="shared" si="2"/>
        <v>735</v>
      </c>
      <c r="C52" s="1185">
        <v>735</v>
      </c>
      <c r="D52" s="961" t="s">
        <v>662</v>
      </c>
      <c r="E52" s="998">
        <v>2.5676212599999997</v>
      </c>
      <c r="F52" s="1000">
        <v>1.02093569</v>
      </c>
      <c r="G52" s="997">
        <v>1.4007107599999999</v>
      </c>
      <c r="H52" s="1353">
        <f t="shared" si="8"/>
        <v>-0.60238073040414064</v>
      </c>
      <c r="I52" s="1354">
        <f t="shared" si="9"/>
        <v>0.37198726003985616</v>
      </c>
      <c r="J52" s="231"/>
    </row>
    <row r="53" spans="1:10">
      <c r="A53" s="1520">
        <v>780</v>
      </c>
      <c r="B53" s="1227" t="str">
        <f t="shared" si="2"/>
        <v>780</v>
      </c>
      <c r="C53" s="968">
        <v>780</v>
      </c>
      <c r="D53" s="961" t="s">
        <v>587</v>
      </c>
      <c r="E53" s="998">
        <v>129.22516166</v>
      </c>
      <c r="F53" s="1000">
        <v>119.34038781</v>
      </c>
      <c r="G53" s="997">
        <v>146.72567886000002</v>
      </c>
      <c r="H53" s="1346" t="s">
        <v>155</v>
      </c>
      <c r="I53" s="1345" t="s">
        <v>155</v>
      </c>
      <c r="J53" s="231"/>
    </row>
    <row r="54" spans="1:10">
      <c r="A54" s="1520">
        <v>785</v>
      </c>
      <c r="B54" s="1227" t="str">
        <f t="shared" si="2"/>
        <v>785</v>
      </c>
      <c r="C54" s="1192">
        <v>785</v>
      </c>
      <c r="D54" s="961" t="s">
        <v>724</v>
      </c>
      <c r="E54" s="998"/>
      <c r="F54" s="1000"/>
      <c r="G54" s="997">
        <v>91.356352889999997</v>
      </c>
      <c r="H54" s="1346" t="s">
        <v>155</v>
      </c>
      <c r="I54" s="1345" t="s">
        <v>155</v>
      </c>
      <c r="J54" s="231"/>
    </row>
    <row r="55" spans="1:10">
      <c r="A55" s="1520">
        <v>215</v>
      </c>
      <c r="B55" s="1227" t="str">
        <f t="shared" si="2"/>
        <v>736</v>
      </c>
      <c r="C55" s="1185" t="s">
        <v>20</v>
      </c>
      <c r="D55" s="961" t="s">
        <v>51</v>
      </c>
      <c r="E55" s="996">
        <v>1404.36600159</v>
      </c>
      <c r="F55" s="997">
        <v>966.17660734000003</v>
      </c>
      <c r="G55" s="997">
        <v>2191.32865111</v>
      </c>
      <c r="H55" s="1353">
        <f t="shared" si="8"/>
        <v>-0.31201936941928898</v>
      </c>
      <c r="I55" s="1354">
        <f t="shared" si="9"/>
        <v>1.2680415096604238</v>
      </c>
      <c r="J55" s="231"/>
    </row>
    <row r="56" spans="1:10">
      <c r="A56" s="1520">
        <v>737</v>
      </c>
      <c r="B56" s="1227" t="str">
        <f t="shared" si="2"/>
        <v>737</v>
      </c>
      <c r="C56" s="1185">
        <v>737</v>
      </c>
      <c r="D56" s="966" t="s">
        <v>663</v>
      </c>
      <c r="E56" s="998">
        <v>47.386737090000004</v>
      </c>
      <c r="F56" s="997">
        <v>133.99509850000001</v>
      </c>
      <c r="G56" s="997">
        <v>12.984727099999999</v>
      </c>
      <c r="H56" s="1353">
        <f t="shared" si="8"/>
        <v>1.8276920237303473</v>
      </c>
      <c r="I56" s="1354">
        <f t="shared" si="9"/>
        <v>-0.90309550688527618</v>
      </c>
      <c r="J56" s="231"/>
    </row>
    <row r="57" spans="1:10" ht="33.75">
      <c r="A57" s="1520">
        <v>786</v>
      </c>
      <c r="B57" s="1227" t="str">
        <f t="shared" si="2"/>
        <v>786</v>
      </c>
      <c r="C57" s="1191">
        <v>786</v>
      </c>
      <c r="D57" s="960" t="s">
        <v>725</v>
      </c>
      <c r="E57" s="998"/>
      <c r="F57" s="997"/>
      <c r="G57" s="997">
        <v>4.4511986200000004</v>
      </c>
      <c r="H57" s="1353"/>
      <c r="I57" s="1354"/>
      <c r="J57" s="231"/>
    </row>
    <row r="58" spans="1:10">
      <c r="A58" s="1520">
        <v>738</v>
      </c>
      <c r="B58" s="1227" t="str">
        <f t="shared" si="2"/>
        <v>738</v>
      </c>
      <c r="C58" s="969">
        <v>738</v>
      </c>
      <c r="D58" s="961" t="s">
        <v>664</v>
      </c>
      <c r="E58" s="998">
        <v>9.3724479499999998</v>
      </c>
      <c r="F58" s="997">
        <v>12.901114919999999</v>
      </c>
      <c r="G58" s="997">
        <v>18.529754730000001</v>
      </c>
      <c r="H58" s="1353">
        <f t="shared" si="8"/>
        <v>0.3764936320611949</v>
      </c>
      <c r="I58" s="1354">
        <f t="shared" si="9"/>
        <v>0.43629095972737852</v>
      </c>
      <c r="J58" s="231"/>
    </row>
    <row r="59" spans="1:10">
      <c r="A59" s="1520">
        <v>216</v>
      </c>
      <c r="B59" s="1227" t="str">
        <f t="shared" si="2"/>
        <v>739</v>
      </c>
      <c r="C59" s="969" t="s">
        <v>21</v>
      </c>
      <c r="D59" s="961" t="s">
        <v>665</v>
      </c>
      <c r="E59" s="996">
        <v>450.11591126999997</v>
      </c>
      <c r="F59" s="997">
        <v>454.86072523000001</v>
      </c>
      <c r="G59" s="997">
        <v>466.51804222999999</v>
      </c>
      <c r="H59" s="1353">
        <f t="shared" si="8"/>
        <v>1.0541315783777927E-2</v>
      </c>
      <c r="I59" s="1354">
        <f t="shared" si="9"/>
        <v>2.5628321711234747E-2</v>
      </c>
      <c r="J59" s="231"/>
    </row>
    <row r="60" spans="1:10" ht="22.5">
      <c r="A60" s="1520">
        <v>274</v>
      </c>
      <c r="B60" s="1227" t="str">
        <f t="shared" si="2"/>
        <v>740</v>
      </c>
      <c r="C60" s="969" t="s">
        <v>22</v>
      </c>
      <c r="D60" s="960" t="s">
        <v>666</v>
      </c>
      <c r="E60" s="996">
        <v>129.68270063</v>
      </c>
      <c r="F60" s="997">
        <v>144.88248206999998</v>
      </c>
      <c r="G60" s="997">
        <v>131.29469591</v>
      </c>
      <c r="H60" s="1353">
        <f t="shared" si="8"/>
        <v>0.1172074715143907</v>
      </c>
      <c r="I60" s="1354">
        <f t="shared" si="9"/>
        <v>-9.3784879758168738E-2</v>
      </c>
      <c r="J60" s="231"/>
    </row>
    <row r="61" spans="1:10" ht="22.5">
      <c r="A61" s="1520">
        <v>275</v>
      </c>
      <c r="B61" s="1227" t="str">
        <f t="shared" si="2"/>
        <v>741</v>
      </c>
      <c r="C61" s="969" t="s">
        <v>23</v>
      </c>
      <c r="D61" s="960" t="s">
        <v>667</v>
      </c>
      <c r="E61" s="996">
        <v>32.478904980000003</v>
      </c>
      <c r="F61" s="997">
        <v>12.391759130000001</v>
      </c>
      <c r="G61" s="997">
        <v>29.477031960000001</v>
      </c>
      <c r="H61" s="1353">
        <f t="shared" si="8"/>
        <v>-0.61846745949007054</v>
      </c>
      <c r="I61" s="1354">
        <f t="shared" si="9"/>
        <v>1.378760888648745</v>
      </c>
      <c r="J61" s="231"/>
    </row>
    <row r="62" spans="1:10" ht="22.5">
      <c r="A62" s="1520">
        <v>276</v>
      </c>
      <c r="B62" s="1227" t="str">
        <f t="shared" si="2"/>
        <v>742</v>
      </c>
      <c r="C62" s="969" t="s">
        <v>24</v>
      </c>
      <c r="D62" s="960" t="s">
        <v>668</v>
      </c>
      <c r="E62" s="996">
        <v>34.523930740000004</v>
      </c>
      <c r="F62" s="997">
        <v>7.0012103300000001</v>
      </c>
      <c r="G62" s="997">
        <v>5.2599526599999997</v>
      </c>
      <c r="H62" s="1353">
        <f t="shared" si="8"/>
        <v>-0.79720703350014888</v>
      </c>
      <c r="I62" s="1354">
        <f t="shared" si="9"/>
        <v>-0.2487080930191109</v>
      </c>
      <c r="J62" s="231"/>
    </row>
    <row r="63" spans="1:10">
      <c r="A63" s="1520">
        <v>743</v>
      </c>
      <c r="B63" s="1227" t="str">
        <f t="shared" si="2"/>
        <v>743</v>
      </c>
      <c r="C63" s="969">
        <v>743</v>
      </c>
      <c r="D63" s="961" t="s">
        <v>669</v>
      </c>
      <c r="E63" s="998">
        <v>49</v>
      </c>
      <c r="F63" s="997">
        <v>2.9318196299999997</v>
      </c>
      <c r="G63" s="997">
        <v>42.276275009999999</v>
      </c>
      <c r="H63" s="1353">
        <f t="shared" si="8"/>
        <v>-0.94016694632653064</v>
      </c>
      <c r="I63" s="1354">
        <f t="shared" si="9"/>
        <v>13.419807609378754</v>
      </c>
      <c r="J63" s="231"/>
    </row>
    <row r="64" spans="1:10">
      <c r="A64" s="1520">
        <v>787</v>
      </c>
      <c r="B64" s="1227" t="str">
        <f t="shared" si="2"/>
        <v>787</v>
      </c>
      <c r="C64" s="1191">
        <v>787</v>
      </c>
      <c r="D64" s="961" t="s">
        <v>726</v>
      </c>
      <c r="E64" s="998"/>
      <c r="F64" s="997"/>
      <c r="G64" s="997">
        <v>9.3260581600000005</v>
      </c>
      <c r="H64" s="1353"/>
      <c r="I64" s="1354"/>
      <c r="J64" s="231"/>
    </row>
    <row r="65" spans="1:251">
      <c r="A65" s="1520">
        <v>251</v>
      </c>
      <c r="B65" s="1227" t="str">
        <f t="shared" si="2"/>
        <v>744</v>
      </c>
      <c r="C65" s="969" t="s">
        <v>25</v>
      </c>
      <c r="D65" s="961" t="s">
        <v>670</v>
      </c>
      <c r="E65" s="999">
        <v>29.257776809999999</v>
      </c>
      <c r="F65" s="997">
        <v>2.2986003300000002</v>
      </c>
      <c r="G65" s="997">
        <v>1.87004711</v>
      </c>
      <c r="H65" s="1353">
        <f t="shared" si="8"/>
        <v>-0.92143626137668933</v>
      </c>
      <c r="I65" s="1354">
        <f t="shared" si="9"/>
        <v>-0.18644094599951622</v>
      </c>
      <c r="J65" s="231"/>
    </row>
    <row r="66" spans="1:251">
      <c r="A66" s="1520">
        <v>257</v>
      </c>
      <c r="B66" s="1227" t="str">
        <f t="shared" si="2"/>
        <v>745</v>
      </c>
      <c r="C66" s="969" t="s">
        <v>572</v>
      </c>
      <c r="D66" s="961" t="s">
        <v>671</v>
      </c>
      <c r="E66" s="999">
        <v>62.920115289999998</v>
      </c>
      <c r="F66" s="999">
        <v>164.55483563999999</v>
      </c>
      <c r="G66" s="997">
        <v>169.05847584</v>
      </c>
      <c r="H66" s="1353">
        <f t="shared" si="8"/>
        <v>1.6152977451100279</v>
      </c>
      <c r="I66" s="1354">
        <f t="shared" si="9"/>
        <v>2.736862871567447E-2</v>
      </c>
      <c r="J66" s="231"/>
      <c r="K66" s="231"/>
      <c r="L66" s="745"/>
      <c r="M66" s="745"/>
    </row>
    <row r="67" spans="1:251">
      <c r="A67" s="1520">
        <v>252</v>
      </c>
      <c r="B67" s="1227" t="str">
        <f t="shared" si="2"/>
        <v>746</v>
      </c>
      <c r="C67" s="969" t="s">
        <v>26</v>
      </c>
      <c r="D67" s="961" t="s">
        <v>672</v>
      </c>
      <c r="E67" s="999">
        <v>0</v>
      </c>
      <c r="F67" s="997">
        <v>2.1028100000000001E-3</v>
      </c>
      <c r="G67" s="997">
        <v>3.8655000000000002E-2</v>
      </c>
      <c r="H67" s="1353" t="str">
        <f t="shared" si="8"/>
        <v>-</v>
      </c>
      <c r="I67" s="1354">
        <f t="shared" si="9"/>
        <v>17.382545260865225</v>
      </c>
      <c r="J67" s="746"/>
      <c r="K67" s="746"/>
      <c r="L67" s="747"/>
      <c r="M67" s="747"/>
    </row>
    <row r="68" spans="1:251">
      <c r="A68" s="1520">
        <v>253</v>
      </c>
      <c r="B68" s="1227" t="str">
        <f t="shared" si="2"/>
        <v>747</v>
      </c>
      <c r="C68" s="969" t="s">
        <v>27</v>
      </c>
      <c r="D68" s="961" t="s">
        <v>673</v>
      </c>
      <c r="E68" s="999">
        <v>141</v>
      </c>
      <c r="F68" s="997">
        <v>209.02412246</v>
      </c>
      <c r="G68" s="997">
        <v>40.768150380000002</v>
      </c>
      <c r="H68" s="1353">
        <f t="shared" si="8"/>
        <v>0.48244058482269514</v>
      </c>
      <c r="I68" s="1354">
        <f t="shared" si="9"/>
        <v>-0.80495959078693602</v>
      </c>
      <c r="J68" s="746"/>
      <c r="K68" s="746"/>
      <c r="L68" s="747"/>
      <c r="M68" s="747"/>
    </row>
    <row r="69" spans="1:251">
      <c r="A69" s="1520">
        <v>254</v>
      </c>
      <c r="B69" s="1227" t="str">
        <f t="shared" si="2"/>
        <v>748</v>
      </c>
      <c r="C69" s="969" t="s">
        <v>28</v>
      </c>
      <c r="D69" s="961" t="s">
        <v>690</v>
      </c>
      <c r="E69" s="999">
        <v>4</v>
      </c>
      <c r="F69" s="997">
        <v>825.55094279999992</v>
      </c>
      <c r="G69" s="997">
        <v>1819.79061888</v>
      </c>
      <c r="H69" s="1353" t="str">
        <f>IF(E69&gt;5,F69/E69-1,"-")</f>
        <v>-</v>
      </c>
      <c r="I69" s="1354">
        <f t="shared" si="9"/>
        <v>1.2043347351864959</v>
      </c>
      <c r="J69" s="746"/>
      <c r="K69" s="746"/>
      <c r="L69" s="747"/>
      <c r="M69" s="747"/>
    </row>
    <row r="70" spans="1:251">
      <c r="A70" s="1520">
        <v>217</v>
      </c>
      <c r="B70" s="1227" t="str">
        <f t="shared" si="2"/>
        <v>749</v>
      </c>
      <c r="C70" s="969" t="s">
        <v>29</v>
      </c>
      <c r="D70" s="961" t="s">
        <v>674</v>
      </c>
      <c r="E70" s="996">
        <v>113.93903376</v>
      </c>
      <c r="F70" s="997">
        <v>135.67040575999999</v>
      </c>
      <c r="G70" s="997">
        <v>95.989815900000011</v>
      </c>
      <c r="H70" s="1353">
        <f t="shared" si="8"/>
        <v>0.19072806994111202</v>
      </c>
      <c r="I70" s="1354">
        <f t="shared" si="9"/>
        <v>-0.29247785939547255</v>
      </c>
      <c r="J70" s="746"/>
      <c r="K70" s="746"/>
      <c r="L70" s="747"/>
      <c r="M70" s="747"/>
    </row>
    <row r="71" spans="1:251">
      <c r="A71" s="1520">
        <v>788</v>
      </c>
      <c r="B71" s="1227" t="str">
        <f t="shared" si="2"/>
        <v>788</v>
      </c>
      <c r="C71" s="1191">
        <v>788</v>
      </c>
      <c r="D71" s="961" t="s">
        <v>727</v>
      </c>
      <c r="E71" s="996"/>
      <c r="F71" s="997"/>
      <c r="G71" s="997">
        <v>12.347661779999999</v>
      </c>
      <c r="H71" s="1353"/>
      <c r="I71" s="1354"/>
      <c r="J71" s="746"/>
      <c r="K71" s="746"/>
      <c r="L71" s="747"/>
      <c r="M71" s="747"/>
    </row>
    <row r="72" spans="1:251" ht="22.5">
      <c r="A72" s="1520">
        <v>750</v>
      </c>
      <c r="B72" s="1227" t="str">
        <f t="shared" si="2"/>
        <v>750</v>
      </c>
      <c r="C72" s="1185">
        <v>750</v>
      </c>
      <c r="D72" s="960" t="s">
        <v>675</v>
      </c>
      <c r="E72" s="998">
        <v>2.85134913</v>
      </c>
      <c r="F72" s="1000">
        <v>0.87639628000000003</v>
      </c>
      <c r="G72" s="997">
        <v>2.9877851200000003</v>
      </c>
      <c r="H72" s="1353">
        <f t="shared" si="8"/>
        <v>-0.69263803201819762</v>
      </c>
      <c r="I72" s="1354">
        <f t="shared" si="9"/>
        <v>2.4091713853463643</v>
      </c>
      <c r="J72" s="231"/>
    </row>
    <row r="73" spans="1:251" ht="36">
      <c r="A73" s="1520">
        <v>789</v>
      </c>
      <c r="B73" s="1227" t="str">
        <f t="shared" si="2"/>
        <v>789</v>
      </c>
      <c r="C73" s="1191">
        <v>789</v>
      </c>
      <c r="D73" s="1193" t="s">
        <v>728</v>
      </c>
      <c r="E73" s="998"/>
      <c r="F73" s="1000"/>
      <c r="G73" s="997">
        <v>0</v>
      </c>
      <c r="H73" s="1353" t="str">
        <f>IF(E73&gt;0,F73/E73-1,"-")</f>
        <v>-</v>
      </c>
      <c r="I73" s="1354" t="str">
        <f>IF(F73&gt;0,G73/F73-1,"-")</f>
        <v>-</v>
      </c>
      <c r="J73" s="231"/>
    </row>
    <row r="74" spans="1:251" ht="36">
      <c r="A74" s="1520">
        <v>790</v>
      </c>
      <c r="B74" s="1227" t="str">
        <f t="shared" si="2"/>
        <v>790</v>
      </c>
      <c r="C74" s="1191">
        <v>790</v>
      </c>
      <c r="D74" s="1193" t="s">
        <v>729</v>
      </c>
      <c r="E74" s="998"/>
      <c r="F74" s="1000"/>
      <c r="G74" s="997">
        <v>1.6560720000000001E-2</v>
      </c>
      <c r="H74" s="1353" t="str">
        <f>IF(E74&gt;0,F74/E74-1,"-")</f>
        <v>-</v>
      </c>
      <c r="I74" s="1354" t="str">
        <f>IF(F74&gt;0,G74/F74-1,"-")</f>
        <v>-</v>
      </c>
      <c r="J74" s="231"/>
    </row>
    <row r="75" spans="1:251">
      <c r="A75" s="1520">
        <v>210</v>
      </c>
      <c r="B75" s="1227" t="str">
        <f t="shared" si="2"/>
        <v>751</v>
      </c>
      <c r="C75" s="969" t="s">
        <v>30</v>
      </c>
      <c r="D75" s="961" t="s">
        <v>699</v>
      </c>
      <c r="E75" s="996">
        <v>34.369361399999995</v>
      </c>
      <c r="F75" s="997">
        <v>43.311253560000004</v>
      </c>
      <c r="G75" s="997">
        <v>36.941880179999998</v>
      </c>
      <c r="H75" s="1353">
        <f t="shared" si="8"/>
        <v>0.26017044820623325</v>
      </c>
      <c r="I75" s="1354">
        <f t="shared" si="9"/>
        <v>-0.14706047173574366</v>
      </c>
      <c r="J75" s="231"/>
    </row>
    <row r="76" spans="1:251">
      <c r="A76" s="1520">
        <v>779</v>
      </c>
      <c r="B76" s="1227" t="str">
        <f t="shared" si="2"/>
        <v>779</v>
      </c>
      <c r="C76" s="970">
        <v>779</v>
      </c>
      <c r="D76" s="961" t="s">
        <v>676</v>
      </c>
      <c r="E76" s="996">
        <v>429.63954632000002</v>
      </c>
      <c r="F76" s="997">
        <v>446.56376738</v>
      </c>
      <c r="G76" s="1016">
        <v>37.604590850000001</v>
      </c>
      <c r="H76" s="1353">
        <f t="shared" si="8"/>
        <v>3.9391674265000454E-2</v>
      </c>
      <c r="I76" s="1354">
        <f t="shared" si="9"/>
        <v>-0.91579121819347997</v>
      </c>
      <c r="J76" s="231"/>
    </row>
    <row r="77" spans="1:251" ht="13.5" thickBot="1">
      <c r="A77" s="1520">
        <v>225</v>
      </c>
      <c r="B77" s="1227" t="str">
        <f t="shared" si="2"/>
        <v>752</v>
      </c>
      <c r="C77" s="969" t="s">
        <v>570</v>
      </c>
      <c r="D77" s="230"/>
      <c r="E77" s="1001">
        <v>1948.22262705</v>
      </c>
      <c r="F77" s="1007">
        <v>3791.7349329699996</v>
      </c>
      <c r="G77" s="1032">
        <v>6607.19917025</v>
      </c>
      <c r="H77" s="1355">
        <f t="shared" ref="H77:I79" si="10">IF(E77&gt;0,F77/E77-1,"-")</f>
        <v>0.94625341083911296</v>
      </c>
      <c r="I77" s="1356">
        <f t="shared" si="10"/>
        <v>0.74252664995089646</v>
      </c>
      <c r="J77" s="231"/>
    </row>
    <row r="78" spans="1:251" ht="14.25" thickTop="1" thickBot="1">
      <c r="A78" s="1189" t="s">
        <v>718</v>
      </c>
      <c r="B78" s="1227" t="str">
        <f t="shared" si="2"/>
        <v>753</v>
      </c>
      <c r="C78" s="1592" t="s">
        <v>571</v>
      </c>
      <c r="D78" s="6" t="s">
        <v>160</v>
      </c>
      <c r="E78" s="792">
        <v>42387.607206529996</v>
      </c>
      <c r="F78" s="928">
        <v>44286.646912199998</v>
      </c>
      <c r="G78" s="928">
        <v>59293.987624130001</v>
      </c>
      <c r="H78" s="1349">
        <f t="shared" si="10"/>
        <v>4.4801767092374378E-2</v>
      </c>
      <c r="I78" s="1357">
        <f t="shared" si="10"/>
        <v>0.33886829909888272</v>
      </c>
      <c r="J78" s="231"/>
      <c r="K78" s="7"/>
      <c r="L78" s="8"/>
      <c r="M78" s="8"/>
      <c r="N78" s="8"/>
      <c r="O78" s="9"/>
      <c r="P78" s="9"/>
      <c r="Q78" s="7"/>
      <c r="R78" s="8"/>
      <c r="S78" s="8"/>
      <c r="T78" s="8"/>
      <c r="U78" s="9"/>
      <c r="V78" s="9"/>
      <c r="W78" s="7"/>
      <c r="X78" s="8"/>
      <c r="Y78" s="8"/>
      <c r="Z78" s="8"/>
      <c r="AA78" s="9"/>
      <c r="AB78" s="9"/>
      <c r="AC78" s="7"/>
      <c r="AD78" s="8"/>
      <c r="AE78" s="8"/>
      <c r="AF78" s="8"/>
      <c r="AG78" s="9"/>
      <c r="AH78" s="9"/>
      <c r="AI78" s="7"/>
      <c r="AJ78" s="8"/>
      <c r="AK78" s="8"/>
      <c r="AL78" s="8"/>
      <c r="AM78" s="9"/>
      <c r="AN78" s="9"/>
      <c r="AO78" s="7"/>
      <c r="AP78" s="8"/>
      <c r="AQ78" s="8"/>
      <c r="AR78" s="8"/>
      <c r="AS78" s="9"/>
      <c r="AT78" s="9"/>
      <c r="AU78" s="7"/>
      <c r="AV78" s="8"/>
      <c r="AW78" s="8"/>
      <c r="AX78" s="8"/>
      <c r="AY78" s="9"/>
      <c r="AZ78" s="9"/>
      <c r="BA78" s="7"/>
      <c r="BB78" s="8"/>
      <c r="BC78" s="8"/>
      <c r="BD78" s="8"/>
      <c r="BE78" s="9"/>
      <c r="BF78" s="9"/>
      <c r="BG78" s="7"/>
      <c r="BH78" s="8"/>
      <c r="BI78" s="8"/>
      <c r="BJ78" s="8"/>
      <c r="BK78" s="9"/>
      <c r="BL78" s="9"/>
      <c r="BM78" s="7"/>
      <c r="BN78" s="8"/>
      <c r="BO78" s="8"/>
      <c r="BP78" s="8"/>
      <c r="BQ78" s="9"/>
      <c r="BR78" s="9"/>
      <c r="BS78" s="7"/>
      <c r="BT78" s="8"/>
      <c r="BU78" s="8"/>
      <c r="BV78" s="8"/>
      <c r="BW78" s="9"/>
      <c r="BX78" s="9"/>
      <c r="BY78" s="7"/>
      <c r="BZ78" s="8"/>
      <c r="CA78" s="8"/>
      <c r="CB78" s="8"/>
      <c r="CC78" s="9"/>
      <c r="CD78" s="9"/>
      <c r="CE78" s="7"/>
      <c r="CF78" s="8"/>
      <c r="CG78" s="8"/>
      <c r="CH78" s="8"/>
      <c r="CI78" s="9"/>
      <c r="CJ78" s="9"/>
      <c r="CK78" s="7"/>
      <c r="CL78" s="8"/>
      <c r="CM78" s="8"/>
      <c r="CN78" s="8"/>
      <c r="CO78" s="9"/>
      <c r="CP78" s="9"/>
      <c r="CQ78" s="7"/>
      <c r="CR78" s="8"/>
      <c r="CS78" s="8"/>
      <c r="CT78" s="8"/>
      <c r="CU78" s="9"/>
      <c r="CV78" s="9"/>
      <c r="CW78" s="7"/>
      <c r="CX78" s="8"/>
      <c r="CY78" s="8"/>
      <c r="CZ78" s="8"/>
      <c r="DA78" s="9"/>
      <c r="DB78" s="9"/>
      <c r="DC78" s="7"/>
      <c r="DD78" s="8"/>
      <c r="DE78" s="8"/>
      <c r="DF78" s="8"/>
      <c r="DG78" s="9"/>
      <c r="DH78" s="9"/>
      <c r="DI78" s="7"/>
      <c r="DJ78" s="8"/>
      <c r="DK78" s="8"/>
      <c r="DL78" s="8"/>
      <c r="DM78" s="9"/>
      <c r="DN78" s="9"/>
      <c r="DO78" s="7"/>
      <c r="DP78" s="8"/>
      <c r="DQ78" s="8"/>
      <c r="DR78" s="8"/>
      <c r="DS78" s="9"/>
      <c r="DT78" s="9"/>
      <c r="DU78" s="7"/>
      <c r="DV78" s="8"/>
      <c r="DW78" s="8"/>
      <c r="DX78" s="8"/>
      <c r="DY78" s="9"/>
      <c r="DZ78" s="9"/>
      <c r="EA78" s="7"/>
      <c r="EB78" s="8"/>
      <c r="EC78" s="8"/>
      <c r="ED78" s="8"/>
      <c r="EE78" s="9"/>
      <c r="EF78" s="9"/>
      <c r="EG78" s="7"/>
      <c r="EH78" s="8"/>
      <c r="EI78" s="8"/>
      <c r="EJ78" s="8"/>
      <c r="EK78" s="9"/>
      <c r="EL78" s="9"/>
      <c r="EM78" s="7"/>
      <c r="EN78" s="8"/>
      <c r="EO78" s="8"/>
      <c r="EP78" s="8"/>
      <c r="EQ78" s="9"/>
      <c r="ER78" s="9"/>
      <c r="ES78" s="7"/>
      <c r="ET78" s="8"/>
      <c r="EU78" s="8"/>
      <c r="EV78" s="8"/>
      <c r="EW78" s="9"/>
      <c r="EX78" s="9"/>
      <c r="EY78" s="7"/>
      <c r="EZ78" s="8"/>
      <c r="FA78" s="8"/>
      <c r="FB78" s="8"/>
      <c r="FC78" s="9"/>
      <c r="FD78" s="9"/>
      <c r="FE78" s="7"/>
      <c r="FF78" s="8"/>
      <c r="FG78" s="8"/>
      <c r="FH78" s="8"/>
      <c r="FI78" s="9"/>
      <c r="FJ78" s="9"/>
      <c r="FK78" s="7"/>
      <c r="FL78" s="8"/>
      <c r="FM78" s="8"/>
      <c r="FN78" s="8"/>
      <c r="FO78" s="9"/>
      <c r="FP78" s="9"/>
      <c r="FQ78" s="7"/>
      <c r="FR78" s="8"/>
      <c r="FS78" s="8"/>
      <c r="FT78" s="8"/>
      <c r="FU78" s="9"/>
      <c r="FV78" s="9"/>
      <c r="FW78" s="7"/>
      <c r="FX78" s="8"/>
      <c r="FY78" s="8"/>
      <c r="FZ78" s="8"/>
      <c r="GA78" s="9"/>
      <c r="GB78" s="9"/>
      <c r="GC78" s="7"/>
      <c r="GD78" s="8"/>
      <c r="GE78" s="8"/>
      <c r="GF78" s="8"/>
      <c r="GG78" s="9"/>
      <c r="GH78" s="9"/>
      <c r="GI78" s="7"/>
      <c r="GJ78" s="8"/>
      <c r="GK78" s="8"/>
      <c r="GL78" s="8"/>
      <c r="GM78" s="9"/>
      <c r="GN78" s="9"/>
      <c r="GO78" s="7"/>
      <c r="GP78" s="8"/>
      <c r="GQ78" s="8"/>
      <c r="GR78" s="8"/>
      <c r="GS78" s="9"/>
      <c r="GT78" s="9"/>
      <c r="GU78" s="7"/>
      <c r="GV78" s="8"/>
      <c r="GW78" s="8"/>
      <c r="GX78" s="8"/>
      <c r="GY78" s="9"/>
      <c r="GZ78" s="9"/>
      <c r="HA78" s="7"/>
      <c r="HB78" s="8"/>
      <c r="HC78" s="8"/>
      <c r="HD78" s="8"/>
      <c r="HE78" s="9"/>
      <c r="HF78" s="9"/>
      <c r="HG78" s="7"/>
      <c r="HH78" s="8"/>
      <c r="HI78" s="8"/>
      <c r="HJ78" s="8"/>
      <c r="HK78" s="9"/>
      <c r="HL78" s="9"/>
      <c r="HM78" s="7"/>
      <c r="HN78" s="8"/>
      <c r="HO78" s="8"/>
      <c r="HP78" s="8"/>
      <c r="HQ78" s="9"/>
      <c r="HR78" s="9"/>
      <c r="HS78" s="7"/>
      <c r="HT78" s="8"/>
      <c r="HU78" s="8"/>
      <c r="HV78" s="8"/>
      <c r="HW78" s="9"/>
      <c r="HX78" s="9"/>
      <c r="HY78" s="7"/>
      <c r="HZ78" s="8"/>
      <c r="IA78" s="8"/>
      <c r="IB78" s="8"/>
      <c r="IC78" s="9"/>
      <c r="ID78" s="9"/>
      <c r="IE78" s="7"/>
      <c r="IF78" s="8"/>
      <c r="IG78" s="8"/>
      <c r="IH78" s="8"/>
      <c r="II78" s="9"/>
      <c r="IJ78" s="9"/>
      <c r="IK78" s="7"/>
      <c r="IL78" s="8"/>
      <c r="IM78" s="8"/>
      <c r="IN78" s="8"/>
      <c r="IO78" s="9"/>
      <c r="IP78" s="9"/>
      <c r="IQ78" s="7"/>
    </row>
    <row r="79" spans="1:251" ht="14.25" thickTop="1" thickBot="1">
      <c r="A79" s="1190" t="s">
        <v>719</v>
      </c>
      <c r="B79" s="1227" t="str">
        <f t="shared" si="2"/>
        <v/>
      </c>
      <c r="C79" s="1592"/>
      <c r="D79" s="6" t="s">
        <v>159</v>
      </c>
      <c r="E79" s="792">
        <v>10646.84893969</v>
      </c>
      <c r="F79" s="928">
        <v>7836.7335385299994</v>
      </c>
      <c r="G79" s="928">
        <v>12575.98860723</v>
      </c>
      <c r="H79" s="1349">
        <f t="shared" si="10"/>
        <v>-0.26393869369971745</v>
      </c>
      <c r="I79" s="1357">
        <f t="shared" si="10"/>
        <v>0.6047487828186362</v>
      </c>
      <c r="J79" s="231"/>
      <c r="K79" s="7"/>
      <c r="L79" s="8"/>
      <c r="M79" s="8"/>
      <c r="N79" s="8"/>
      <c r="O79" s="9"/>
      <c r="P79" s="9"/>
      <c r="Q79" s="7"/>
      <c r="R79" s="8"/>
      <c r="S79" s="8"/>
      <c r="T79" s="8"/>
      <c r="U79" s="9"/>
      <c r="V79" s="9"/>
      <c r="W79" s="7"/>
      <c r="X79" s="8"/>
      <c r="Y79" s="8"/>
      <c r="Z79" s="8"/>
      <c r="AA79" s="9"/>
      <c r="AB79" s="9"/>
      <c r="AC79" s="7"/>
      <c r="AD79" s="8"/>
      <c r="AE79" s="8"/>
      <c r="AF79" s="8"/>
      <c r="AG79" s="9"/>
      <c r="AH79" s="9"/>
      <c r="AI79" s="7"/>
      <c r="AJ79" s="8"/>
      <c r="AK79" s="8"/>
      <c r="AL79" s="8"/>
      <c r="AM79" s="9"/>
      <c r="AN79" s="9"/>
      <c r="AO79" s="7"/>
      <c r="AP79" s="8"/>
      <c r="AQ79" s="8"/>
      <c r="AR79" s="8"/>
      <c r="AS79" s="9"/>
      <c r="AT79" s="9"/>
      <c r="AU79" s="7"/>
      <c r="AV79" s="8"/>
      <c r="AW79" s="8"/>
      <c r="AX79" s="8"/>
      <c r="AY79" s="9"/>
      <c r="AZ79" s="9"/>
      <c r="BA79" s="7"/>
      <c r="BB79" s="8"/>
      <c r="BC79" s="8"/>
      <c r="BD79" s="8"/>
      <c r="BE79" s="9"/>
      <c r="BF79" s="9"/>
      <c r="BG79" s="7"/>
      <c r="BH79" s="8"/>
      <c r="BI79" s="8"/>
      <c r="BJ79" s="8"/>
      <c r="BK79" s="9"/>
      <c r="BL79" s="9"/>
      <c r="BM79" s="7"/>
      <c r="BN79" s="8"/>
      <c r="BO79" s="8"/>
      <c r="BP79" s="8"/>
      <c r="BQ79" s="9"/>
      <c r="BR79" s="9"/>
      <c r="BS79" s="7"/>
      <c r="BT79" s="8"/>
      <c r="BU79" s="8"/>
      <c r="BV79" s="8"/>
      <c r="BW79" s="9"/>
      <c r="BX79" s="9"/>
      <c r="BY79" s="7"/>
      <c r="BZ79" s="8"/>
      <c r="CA79" s="8"/>
      <c r="CB79" s="8"/>
      <c r="CC79" s="9"/>
      <c r="CD79" s="9"/>
      <c r="CE79" s="7"/>
      <c r="CF79" s="8"/>
      <c r="CG79" s="8"/>
      <c r="CH79" s="8"/>
      <c r="CI79" s="9"/>
      <c r="CJ79" s="9"/>
      <c r="CK79" s="7"/>
      <c r="CL79" s="8"/>
      <c r="CM79" s="8"/>
      <c r="CN79" s="8"/>
      <c r="CO79" s="9"/>
      <c r="CP79" s="9"/>
      <c r="CQ79" s="7"/>
      <c r="CR79" s="8"/>
      <c r="CS79" s="8"/>
      <c r="CT79" s="8"/>
      <c r="CU79" s="9"/>
      <c r="CV79" s="9"/>
      <c r="CW79" s="7"/>
      <c r="CX79" s="8"/>
      <c r="CY79" s="8"/>
      <c r="CZ79" s="8"/>
      <c r="DA79" s="9"/>
      <c r="DB79" s="9"/>
      <c r="DC79" s="7"/>
      <c r="DD79" s="8"/>
      <c r="DE79" s="8"/>
      <c r="DF79" s="8"/>
      <c r="DG79" s="9"/>
      <c r="DH79" s="9"/>
      <c r="DI79" s="7"/>
      <c r="DJ79" s="8"/>
      <c r="DK79" s="8"/>
      <c r="DL79" s="8"/>
      <c r="DM79" s="9"/>
      <c r="DN79" s="9"/>
      <c r="DO79" s="7"/>
      <c r="DP79" s="8"/>
      <c r="DQ79" s="8"/>
      <c r="DR79" s="8"/>
      <c r="DS79" s="9"/>
      <c r="DT79" s="9"/>
      <c r="DU79" s="7"/>
      <c r="DV79" s="8"/>
      <c r="DW79" s="8"/>
      <c r="DX79" s="8"/>
      <c r="DY79" s="9"/>
      <c r="DZ79" s="9"/>
      <c r="EA79" s="7"/>
      <c r="EB79" s="8"/>
      <c r="EC79" s="8"/>
      <c r="ED79" s="8"/>
      <c r="EE79" s="9"/>
      <c r="EF79" s="9"/>
      <c r="EG79" s="7"/>
      <c r="EH79" s="8"/>
      <c r="EI79" s="8"/>
      <c r="EJ79" s="8"/>
      <c r="EK79" s="9"/>
      <c r="EL79" s="9"/>
      <c r="EM79" s="7"/>
      <c r="EN79" s="8"/>
      <c r="EO79" s="8"/>
      <c r="EP79" s="8"/>
      <c r="EQ79" s="9"/>
      <c r="ER79" s="9"/>
      <c r="ES79" s="7"/>
      <c r="ET79" s="8"/>
      <c r="EU79" s="8"/>
      <c r="EV79" s="8"/>
      <c r="EW79" s="9"/>
      <c r="EX79" s="9"/>
      <c r="EY79" s="7"/>
      <c r="EZ79" s="8"/>
      <c r="FA79" s="8"/>
      <c r="FB79" s="8"/>
      <c r="FC79" s="9"/>
      <c r="FD79" s="9"/>
      <c r="FE79" s="7"/>
      <c r="FF79" s="8"/>
      <c r="FG79" s="8"/>
      <c r="FH79" s="8"/>
      <c r="FI79" s="9"/>
      <c r="FJ79" s="9"/>
      <c r="FK79" s="7"/>
      <c r="FL79" s="8"/>
      <c r="FM79" s="8"/>
      <c r="FN79" s="8"/>
      <c r="FO79" s="9"/>
      <c r="FP79" s="9"/>
      <c r="FQ79" s="7"/>
      <c r="FR79" s="8"/>
      <c r="FS79" s="8"/>
      <c r="FT79" s="8"/>
      <c r="FU79" s="9"/>
      <c r="FV79" s="9"/>
      <c r="FW79" s="7"/>
      <c r="FX79" s="8"/>
      <c r="FY79" s="8"/>
      <c r="FZ79" s="8"/>
      <c r="GA79" s="9"/>
      <c r="GB79" s="9"/>
      <c r="GC79" s="7"/>
      <c r="GD79" s="8"/>
      <c r="GE79" s="8"/>
      <c r="GF79" s="8"/>
      <c r="GG79" s="9"/>
      <c r="GH79" s="9"/>
      <c r="GI79" s="7"/>
      <c r="GJ79" s="8"/>
      <c r="GK79" s="8"/>
      <c r="GL79" s="8"/>
      <c r="GM79" s="9"/>
      <c r="GN79" s="9"/>
      <c r="GO79" s="7"/>
      <c r="GP79" s="8"/>
      <c r="GQ79" s="8"/>
      <c r="GR79" s="8"/>
      <c r="GS79" s="9"/>
      <c r="GT79" s="9"/>
      <c r="GU79" s="7"/>
      <c r="GV79" s="8"/>
      <c r="GW79" s="8"/>
      <c r="GX79" s="8"/>
      <c r="GY79" s="9"/>
      <c r="GZ79" s="9"/>
      <c r="HA79" s="7"/>
      <c r="HB79" s="8"/>
      <c r="HC79" s="8"/>
      <c r="HD79" s="8"/>
      <c r="HE79" s="9"/>
      <c r="HF79" s="9"/>
      <c r="HG79" s="7"/>
      <c r="HH79" s="8"/>
      <c r="HI79" s="8"/>
      <c r="HJ79" s="8"/>
      <c r="HK79" s="9"/>
      <c r="HL79" s="9"/>
      <c r="HM79" s="7"/>
      <c r="HN79" s="8"/>
      <c r="HO79" s="8"/>
      <c r="HP79" s="8"/>
      <c r="HQ79" s="9"/>
      <c r="HR79" s="9"/>
      <c r="HS79" s="7"/>
      <c r="HT79" s="8"/>
      <c r="HU79" s="8"/>
      <c r="HV79" s="8"/>
      <c r="HW79" s="9"/>
      <c r="HX79" s="9"/>
      <c r="HY79" s="7"/>
      <c r="HZ79" s="8"/>
      <c r="IA79" s="8"/>
      <c r="IB79" s="8"/>
      <c r="IC79" s="9"/>
      <c r="ID79" s="9"/>
      <c r="IE79" s="7"/>
      <c r="IF79" s="8"/>
      <c r="IG79" s="8"/>
      <c r="IH79" s="8"/>
      <c r="II79" s="9"/>
      <c r="IJ79" s="9"/>
      <c r="IK79" s="7"/>
      <c r="IL79" s="8"/>
      <c r="IM79" s="8"/>
      <c r="IN79" s="8"/>
      <c r="IO79" s="9"/>
      <c r="IP79" s="9"/>
      <c r="IQ79" s="7"/>
    </row>
    <row r="80" spans="1:251" ht="23.25" thickTop="1">
      <c r="A80" s="1520">
        <v>754</v>
      </c>
      <c r="B80" s="1227" t="str">
        <f t="shared" si="2"/>
        <v>754</v>
      </c>
      <c r="C80" s="969">
        <v>754</v>
      </c>
      <c r="D80" s="960" t="s">
        <v>677</v>
      </c>
      <c r="E80" s="1002">
        <v>1.5448149799999999</v>
      </c>
      <c r="F80" s="1002">
        <v>0.32893699999999998</v>
      </c>
      <c r="G80" s="1033">
        <v>0.31261234999999998</v>
      </c>
      <c r="H80" s="1341">
        <f t="shared" ref="H80:I85" si="11">IF(E80&gt;0,F80/E80-1,"-")</f>
        <v>-0.78707029368656178</v>
      </c>
      <c r="I80" s="1371">
        <f t="shared" si="11"/>
        <v>-4.9628500290329169E-2</v>
      </c>
      <c r="J80" s="231"/>
      <c r="K80" s="7"/>
      <c r="L80" s="8"/>
      <c r="M80" s="8"/>
      <c r="N80" s="8"/>
      <c r="O80" s="9"/>
      <c r="P80" s="9"/>
      <c r="Q80" s="7"/>
      <c r="R80" s="8"/>
      <c r="S80" s="8"/>
      <c r="T80" s="8"/>
      <c r="U80" s="9"/>
      <c r="V80" s="9"/>
      <c r="W80" s="7"/>
      <c r="X80" s="8"/>
      <c r="Y80" s="8"/>
      <c r="Z80" s="8"/>
      <c r="AA80" s="9"/>
      <c r="AB80" s="9"/>
      <c r="AC80" s="7"/>
      <c r="AD80" s="8"/>
      <c r="AE80" s="8"/>
      <c r="AF80" s="8"/>
      <c r="AG80" s="9"/>
      <c r="AH80" s="9"/>
      <c r="AI80" s="7"/>
      <c r="AJ80" s="8"/>
      <c r="AK80" s="8"/>
      <c r="AL80" s="8"/>
      <c r="AM80" s="9"/>
      <c r="AN80" s="9"/>
      <c r="AO80" s="7"/>
      <c r="AP80" s="8"/>
      <c r="AQ80" s="8"/>
      <c r="AR80" s="8"/>
      <c r="AS80" s="9"/>
      <c r="AT80" s="9"/>
      <c r="AU80" s="7"/>
      <c r="AV80" s="8"/>
      <c r="AW80" s="8"/>
      <c r="AX80" s="8"/>
      <c r="AY80" s="9"/>
      <c r="AZ80" s="9"/>
      <c r="BA80" s="7"/>
      <c r="BB80" s="8"/>
      <c r="BC80" s="8"/>
      <c r="BD80" s="8"/>
      <c r="BE80" s="9"/>
      <c r="BF80" s="9"/>
      <c r="BG80" s="7"/>
      <c r="BH80" s="8"/>
      <c r="BI80" s="8"/>
      <c r="BJ80" s="8"/>
      <c r="BK80" s="9"/>
      <c r="BL80" s="9"/>
      <c r="BM80" s="7"/>
      <c r="BN80" s="8"/>
      <c r="BO80" s="8"/>
      <c r="BP80" s="8"/>
      <c r="BQ80" s="9"/>
      <c r="BR80" s="9"/>
      <c r="BS80" s="7"/>
      <c r="BT80" s="8"/>
      <c r="BU80" s="8"/>
      <c r="BV80" s="8"/>
      <c r="BW80" s="9"/>
      <c r="BX80" s="9"/>
      <c r="BY80" s="7"/>
      <c r="BZ80" s="8"/>
      <c r="CA80" s="8"/>
      <c r="CB80" s="8"/>
      <c r="CC80" s="9"/>
      <c r="CD80" s="9"/>
      <c r="CE80" s="7"/>
      <c r="CF80" s="8"/>
      <c r="CG80" s="8"/>
      <c r="CH80" s="8"/>
      <c r="CI80" s="9"/>
      <c r="CJ80" s="9"/>
      <c r="CK80" s="7"/>
      <c r="CL80" s="8"/>
      <c r="CM80" s="8"/>
      <c r="CN80" s="8"/>
      <c r="CO80" s="9"/>
      <c r="CP80" s="9"/>
      <c r="CQ80" s="7"/>
      <c r="CR80" s="8"/>
      <c r="CS80" s="8"/>
      <c r="CT80" s="8"/>
      <c r="CU80" s="9"/>
      <c r="CV80" s="9"/>
      <c r="CW80" s="7"/>
      <c r="CX80" s="8"/>
      <c r="CY80" s="8"/>
      <c r="CZ80" s="8"/>
      <c r="DA80" s="9"/>
      <c r="DB80" s="9"/>
      <c r="DC80" s="7"/>
      <c r="DD80" s="8"/>
      <c r="DE80" s="8"/>
      <c r="DF80" s="8"/>
      <c r="DG80" s="9"/>
      <c r="DH80" s="9"/>
      <c r="DI80" s="7"/>
      <c r="DJ80" s="8"/>
      <c r="DK80" s="8"/>
      <c r="DL80" s="8"/>
      <c r="DM80" s="9"/>
      <c r="DN80" s="9"/>
      <c r="DO80" s="7"/>
      <c r="DP80" s="8"/>
      <c r="DQ80" s="8"/>
      <c r="DR80" s="8"/>
      <c r="DS80" s="9"/>
      <c r="DT80" s="9"/>
      <c r="DU80" s="7"/>
      <c r="DV80" s="8"/>
      <c r="DW80" s="8"/>
      <c r="DX80" s="8"/>
      <c r="DY80" s="9"/>
      <c r="DZ80" s="9"/>
      <c r="EA80" s="7"/>
      <c r="EB80" s="8"/>
      <c r="EC80" s="8"/>
      <c r="ED80" s="8"/>
      <c r="EE80" s="9"/>
      <c r="EF80" s="9"/>
      <c r="EG80" s="7"/>
      <c r="EH80" s="8"/>
      <c r="EI80" s="8"/>
      <c r="EJ80" s="8"/>
      <c r="EK80" s="9"/>
      <c r="EL80" s="9"/>
      <c r="EM80" s="7"/>
      <c r="EN80" s="8"/>
      <c r="EO80" s="8"/>
      <c r="EP80" s="8"/>
      <c r="EQ80" s="9"/>
      <c r="ER80" s="9"/>
      <c r="ES80" s="7"/>
      <c r="ET80" s="8"/>
      <c r="EU80" s="8"/>
      <c r="EV80" s="8"/>
      <c r="EW80" s="9"/>
      <c r="EX80" s="9"/>
      <c r="EY80" s="7"/>
      <c r="EZ80" s="8"/>
      <c r="FA80" s="8"/>
      <c r="FB80" s="8"/>
      <c r="FC80" s="9"/>
      <c r="FD80" s="9"/>
      <c r="FE80" s="7"/>
      <c r="FF80" s="8"/>
      <c r="FG80" s="8"/>
      <c r="FH80" s="8"/>
      <c r="FI80" s="9"/>
      <c r="FJ80" s="9"/>
      <c r="FK80" s="7"/>
      <c r="FL80" s="8"/>
      <c r="FM80" s="8"/>
      <c r="FN80" s="8"/>
      <c r="FO80" s="9"/>
      <c r="FP80" s="9"/>
      <c r="FQ80" s="7"/>
      <c r="FR80" s="8"/>
      <c r="FS80" s="8"/>
      <c r="FT80" s="8"/>
      <c r="FU80" s="9"/>
      <c r="FV80" s="9"/>
      <c r="FW80" s="7"/>
      <c r="FX80" s="8"/>
      <c r="FY80" s="8"/>
      <c r="FZ80" s="8"/>
      <c r="GA80" s="9"/>
      <c r="GB80" s="9"/>
      <c r="GC80" s="7"/>
      <c r="GD80" s="8"/>
      <c r="GE80" s="8"/>
      <c r="GF80" s="8"/>
      <c r="GG80" s="9"/>
      <c r="GH80" s="9"/>
      <c r="GI80" s="7"/>
      <c r="GJ80" s="8"/>
      <c r="GK80" s="8"/>
      <c r="GL80" s="8"/>
      <c r="GM80" s="9"/>
      <c r="GN80" s="9"/>
      <c r="GO80" s="7"/>
      <c r="GP80" s="8"/>
      <c r="GQ80" s="8"/>
      <c r="GR80" s="8"/>
      <c r="GS80" s="9"/>
      <c r="GT80" s="9"/>
      <c r="GU80" s="7"/>
      <c r="GV80" s="8"/>
      <c r="GW80" s="8"/>
      <c r="GX80" s="8"/>
      <c r="GY80" s="9"/>
      <c r="GZ80" s="9"/>
      <c r="HA80" s="7"/>
      <c r="HB80" s="8"/>
      <c r="HC80" s="8"/>
      <c r="HD80" s="8"/>
      <c r="HE80" s="9"/>
      <c r="HF80" s="9"/>
      <c r="HG80" s="7"/>
      <c r="HH80" s="8"/>
      <c r="HI80" s="8"/>
      <c r="HJ80" s="8"/>
      <c r="HK80" s="9"/>
      <c r="HL80" s="9"/>
      <c r="HM80" s="7"/>
      <c r="HN80" s="8"/>
      <c r="HO80" s="8"/>
      <c r="HP80" s="8"/>
      <c r="HQ80" s="9"/>
      <c r="HR80" s="9"/>
      <c r="HS80" s="7"/>
      <c r="HT80" s="8"/>
      <c r="HU80" s="8"/>
      <c r="HV80" s="8"/>
      <c r="HW80" s="9"/>
      <c r="HX80" s="9"/>
      <c r="HY80" s="7"/>
      <c r="HZ80" s="8"/>
      <c r="IA80" s="8"/>
      <c r="IB80" s="8"/>
      <c r="IC80" s="9"/>
      <c r="ID80" s="9"/>
      <c r="IE80" s="7"/>
      <c r="IF80" s="8"/>
      <c r="IG80" s="8"/>
      <c r="IH80" s="8"/>
      <c r="II80" s="9"/>
      <c r="IJ80" s="9"/>
      <c r="IK80" s="7"/>
      <c r="IL80" s="8"/>
      <c r="IM80" s="8"/>
      <c r="IN80" s="8"/>
      <c r="IO80" s="9"/>
      <c r="IP80" s="9"/>
      <c r="IQ80" s="7"/>
    </row>
    <row r="81" spans="1:10">
      <c r="A81" s="1520">
        <v>227</v>
      </c>
      <c r="B81" s="1227" t="str">
        <f t="shared" ref="B81:B111" si="12">LEFT(C81,3)</f>
        <v>755</v>
      </c>
      <c r="C81" s="969" t="s">
        <v>34</v>
      </c>
      <c r="D81" s="961" t="s">
        <v>678</v>
      </c>
      <c r="E81" s="996">
        <v>79.570061269999997</v>
      </c>
      <c r="F81" s="997">
        <v>63.73841024</v>
      </c>
      <c r="G81" s="1016">
        <v>36.239236049999995</v>
      </c>
      <c r="H81" s="1343">
        <f t="shared" si="11"/>
        <v>-0.19896492194821203</v>
      </c>
      <c r="I81" s="1360">
        <f t="shared" si="11"/>
        <v>-0.43143803063890174</v>
      </c>
      <c r="J81" s="231"/>
    </row>
    <row r="82" spans="1:10">
      <c r="A82" s="1520">
        <v>756</v>
      </c>
      <c r="B82" s="1227" t="str">
        <f t="shared" si="12"/>
        <v>756</v>
      </c>
      <c r="C82" s="969">
        <v>756</v>
      </c>
      <c r="D82" s="961" t="s">
        <v>679</v>
      </c>
      <c r="E82" s="998">
        <v>77.215014330000002</v>
      </c>
      <c r="F82" s="997">
        <v>104.38136320999999</v>
      </c>
      <c r="G82" s="1016">
        <v>67.091982810000005</v>
      </c>
      <c r="H82" s="1343">
        <f t="shared" si="11"/>
        <v>0.35182728535019092</v>
      </c>
      <c r="I82" s="1360">
        <f t="shared" si="11"/>
        <v>-0.35724174558804356</v>
      </c>
      <c r="J82" s="231"/>
    </row>
    <row r="83" spans="1:10">
      <c r="A83" s="1520">
        <v>757</v>
      </c>
      <c r="B83" s="1227" t="str">
        <f t="shared" si="12"/>
        <v>757</v>
      </c>
      <c r="C83" s="969">
        <v>757</v>
      </c>
      <c r="D83" s="961" t="s">
        <v>680</v>
      </c>
      <c r="E83" s="998">
        <v>19.739538260000003</v>
      </c>
      <c r="F83" s="997">
        <v>32.687899800000004</v>
      </c>
      <c r="G83" s="1016">
        <v>26.099642620000001</v>
      </c>
      <c r="H83" s="1343">
        <f t="shared" si="11"/>
        <v>0.6559607104001226</v>
      </c>
      <c r="I83" s="1360">
        <f t="shared" si="11"/>
        <v>-0.2015503357606353</v>
      </c>
      <c r="J83" s="231"/>
    </row>
    <row r="84" spans="1:10" ht="22.5">
      <c r="A84" s="1520">
        <v>791</v>
      </c>
      <c r="B84" s="1227" t="str">
        <f t="shared" si="12"/>
        <v>791</v>
      </c>
      <c r="C84" s="1191">
        <v>791</v>
      </c>
      <c r="D84" s="960" t="s">
        <v>721</v>
      </c>
      <c r="E84" s="998"/>
      <c r="F84" s="997"/>
      <c r="G84" s="1016">
        <v>1.8177113300000001</v>
      </c>
      <c r="H84" s="1343"/>
      <c r="I84" s="1360"/>
      <c r="J84" s="231"/>
    </row>
    <row r="85" spans="1:10">
      <c r="A85" s="1520">
        <v>235</v>
      </c>
      <c r="B85" s="1227" t="str">
        <f t="shared" si="12"/>
        <v>758</v>
      </c>
      <c r="C85" s="969" t="s">
        <v>35</v>
      </c>
      <c r="D85" s="961" t="s">
        <v>639</v>
      </c>
      <c r="E85" s="996">
        <v>6222.6554462200002</v>
      </c>
      <c r="F85" s="997">
        <v>7618.9734515800001</v>
      </c>
      <c r="G85" s="1016">
        <v>8323.7938056300009</v>
      </c>
      <c r="H85" s="1353">
        <f t="shared" si="11"/>
        <v>0.22439262746070954</v>
      </c>
      <c r="I85" s="1361">
        <f t="shared" si="11"/>
        <v>9.2508571991918087E-2</v>
      </c>
      <c r="J85" s="231"/>
    </row>
    <row r="86" spans="1:10">
      <c r="A86" s="1520">
        <v>759</v>
      </c>
      <c r="B86" s="1227" t="str">
        <f t="shared" si="12"/>
        <v>759</v>
      </c>
      <c r="C86" s="969">
        <v>759</v>
      </c>
      <c r="D86" s="961" t="s">
        <v>681</v>
      </c>
      <c r="E86" s="998">
        <v>487.61065230999998</v>
      </c>
      <c r="F86" s="997">
        <v>636.74957661999997</v>
      </c>
      <c r="G86" s="1016">
        <v>484.18816727000001</v>
      </c>
      <c r="H86" s="1353">
        <f t="shared" ref="H86:H92" si="13">IF(E86&gt;0,F86/E86-1,"-")</f>
        <v>0.30585657553515566</v>
      </c>
      <c r="I86" s="1361">
        <f t="shared" ref="I86:I92" si="14">IF(F86&gt;0,G86/F86-1,"-")</f>
        <v>-0.23959404913911031</v>
      </c>
      <c r="J86" s="231"/>
    </row>
    <row r="87" spans="1:10">
      <c r="A87" s="1520">
        <v>760</v>
      </c>
      <c r="B87" s="1227" t="str">
        <f t="shared" si="12"/>
        <v>760</v>
      </c>
      <c r="C87" s="969">
        <v>760</v>
      </c>
      <c r="D87" s="961" t="s">
        <v>682</v>
      </c>
      <c r="E87" s="998">
        <v>6.6826861700000002</v>
      </c>
      <c r="F87" s="997">
        <v>7.3666233700000001</v>
      </c>
      <c r="G87" s="1016">
        <v>19.906597179999999</v>
      </c>
      <c r="H87" s="1353">
        <f t="shared" si="13"/>
        <v>0.10234465342250232</v>
      </c>
      <c r="I87" s="1361">
        <f t="shared" si="14"/>
        <v>1.7022688931088923</v>
      </c>
      <c r="J87" s="231"/>
    </row>
    <row r="88" spans="1:10" ht="22.5">
      <c r="A88" s="1520">
        <v>761</v>
      </c>
      <c r="B88" s="1227" t="str">
        <f t="shared" si="12"/>
        <v>761</v>
      </c>
      <c r="C88" s="969">
        <v>761</v>
      </c>
      <c r="D88" s="960" t="s">
        <v>683</v>
      </c>
      <c r="E88" s="998">
        <v>553.78574160000005</v>
      </c>
      <c r="F88" s="997">
        <v>268.75264124</v>
      </c>
      <c r="G88" s="1016">
        <v>304.88305170000001</v>
      </c>
      <c r="H88" s="1353">
        <f t="shared" si="13"/>
        <v>-0.51469924006436352</v>
      </c>
      <c r="I88" s="1361">
        <f t="shared" si="14"/>
        <v>0.13443741536193876</v>
      </c>
      <c r="J88" s="231"/>
    </row>
    <row r="89" spans="1:10" ht="24">
      <c r="A89" s="1520">
        <v>272</v>
      </c>
      <c r="B89" s="1227" t="str">
        <f t="shared" si="12"/>
        <v>762</v>
      </c>
      <c r="C89" s="969" t="s">
        <v>36</v>
      </c>
      <c r="D89" s="967" t="s">
        <v>684</v>
      </c>
      <c r="E89" s="996">
        <v>2010.57424743</v>
      </c>
      <c r="F89" s="997">
        <v>2013.3231227199999</v>
      </c>
      <c r="G89" s="1016">
        <v>5047.7128336699998</v>
      </c>
      <c r="H89" s="1353">
        <f t="shared" si="13"/>
        <v>1.3672090416525506E-3</v>
      </c>
      <c r="I89" s="1361">
        <f t="shared" si="14"/>
        <v>1.5071548509563328</v>
      </c>
      <c r="J89" s="231"/>
    </row>
    <row r="90" spans="1:10">
      <c r="A90" s="1520">
        <v>763</v>
      </c>
      <c r="B90" s="1227" t="str">
        <f t="shared" si="12"/>
        <v>763</v>
      </c>
      <c r="C90" s="969">
        <v>763</v>
      </c>
      <c r="D90" s="960" t="s">
        <v>697</v>
      </c>
      <c r="E90" s="998">
        <v>148.06996361</v>
      </c>
      <c r="F90" s="997">
        <v>227.72709968999999</v>
      </c>
      <c r="G90" s="1016">
        <v>197.68791013999999</v>
      </c>
      <c r="H90" s="1353">
        <f t="shared" si="13"/>
        <v>0.53796957963607062</v>
      </c>
      <c r="I90" s="1361">
        <f t="shared" si="14"/>
        <v>-0.13190871701651541</v>
      </c>
      <c r="J90" s="231"/>
    </row>
    <row r="91" spans="1:10">
      <c r="A91" s="1185">
        <v>781</v>
      </c>
      <c r="B91" s="1227" t="str">
        <f t="shared" si="12"/>
        <v>781</v>
      </c>
      <c r="C91" s="969" t="s">
        <v>692</v>
      </c>
      <c r="D91" s="960" t="s">
        <v>693</v>
      </c>
      <c r="E91" s="998"/>
      <c r="F91" s="997">
        <v>176.71464890000001</v>
      </c>
      <c r="G91" s="1016">
        <v>400.25759636000004</v>
      </c>
      <c r="H91" s="1372" t="s">
        <v>155</v>
      </c>
      <c r="I91" s="1373" t="s">
        <v>155</v>
      </c>
      <c r="J91" s="231"/>
    </row>
    <row r="92" spans="1:10">
      <c r="A92" s="1520">
        <v>228</v>
      </c>
      <c r="B92" s="1227" t="str">
        <f t="shared" si="12"/>
        <v>764</v>
      </c>
      <c r="C92" s="969" t="s">
        <v>37</v>
      </c>
      <c r="D92" s="961" t="s">
        <v>685</v>
      </c>
      <c r="E92" s="996">
        <v>4807.8727068999997</v>
      </c>
      <c r="F92" s="997">
        <v>3390.77085846</v>
      </c>
      <c r="G92" s="1016">
        <v>4141.2057895799999</v>
      </c>
      <c r="H92" s="1353">
        <f t="shared" si="13"/>
        <v>-0.29474612470630757</v>
      </c>
      <c r="I92" s="1361">
        <f t="shared" si="14"/>
        <v>0.22131691065105707</v>
      </c>
      <c r="J92" s="231"/>
    </row>
    <row r="93" spans="1:10">
      <c r="A93" s="1520">
        <v>231</v>
      </c>
      <c r="B93" s="1227" t="str">
        <f t="shared" si="12"/>
        <v>765</v>
      </c>
      <c r="C93" s="969" t="s">
        <v>38</v>
      </c>
      <c r="D93" s="961" t="s">
        <v>691</v>
      </c>
      <c r="E93" s="996">
        <v>432.57689326999997</v>
      </c>
      <c r="F93" s="997">
        <v>467.08184402999996</v>
      </c>
      <c r="G93" s="1016">
        <v>525.72535858000003</v>
      </c>
      <c r="H93" s="1353">
        <f t="shared" ref="H93:H99" si="15">IF(E93&gt;0,F93/E93-1,"-")</f>
        <v>7.9766051531705795E-2</v>
      </c>
      <c r="I93" s="1361">
        <f t="shared" ref="I93:I99" si="16">IF(F93&gt;0,G93/F93-1,"-")</f>
        <v>0.1255529738514809</v>
      </c>
      <c r="J93" s="231"/>
    </row>
    <row r="94" spans="1:10">
      <c r="A94" s="1520">
        <v>273</v>
      </c>
      <c r="B94" s="1227" t="str">
        <f t="shared" si="12"/>
        <v>766</v>
      </c>
      <c r="C94" s="969" t="s">
        <v>39</v>
      </c>
      <c r="D94" s="961" t="s">
        <v>652</v>
      </c>
      <c r="E94" s="996">
        <v>2717.1402376399997</v>
      </c>
      <c r="F94" s="997">
        <v>3172.3427406599999</v>
      </c>
      <c r="G94" s="1016">
        <v>6158.3433219500002</v>
      </c>
      <c r="H94" s="1353">
        <f t="shared" si="15"/>
        <v>0.16752999963497328</v>
      </c>
      <c r="I94" s="1361">
        <f t="shared" si="16"/>
        <v>0.94126039504444226</v>
      </c>
      <c r="J94" s="231"/>
    </row>
    <row r="95" spans="1:10" ht="22.5">
      <c r="A95" s="1520">
        <v>792</v>
      </c>
      <c r="B95" s="1227" t="str">
        <f t="shared" si="12"/>
        <v>792</v>
      </c>
      <c r="C95" s="1191">
        <v>792</v>
      </c>
      <c r="D95" s="960" t="s">
        <v>731</v>
      </c>
      <c r="E95" s="996"/>
      <c r="F95" s="997"/>
      <c r="G95" s="1016">
        <v>13.405819039999999</v>
      </c>
      <c r="H95" s="1353"/>
      <c r="I95" s="1361"/>
      <c r="J95" s="231"/>
    </row>
    <row r="96" spans="1:10">
      <c r="A96" s="1520">
        <v>229</v>
      </c>
      <c r="B96" s="1227" t="str">
        <f t="shared" si="12"/>
        <v>767</v>
      </c>
      <c r="C96" s="969" t="s">
        <v>40</v>
      </c>
      <c r="D96" s="961" t="s">
        <v>52</v>
      </c>
      <c r="E96" s="996">
        <v>3103.5403336500003</v>
      </c>
      <c r="F96" s="997">
        <v>3245.8391705399999</v>
      </c>
      <c r="G96" s="1016">
        <v>8943.5765101899997</v>
      </c>
      <c r="H96" s="1353">
        <f t="shared" si="15"/>
        <v>4.5850487376345894E-2</v>
      </c>
      <c r="I96" s="1361">
        <f t="shared" si="16"/>
        <v>1.7553973072245861</v>
      </c>
      <c r="J96" s="231"/>
    </row>
    <row r="97" spans="1:251" ht="33.75">
      <c r="A97" s="1520">
        <v>768</v>
      </c>
      <c r="B97" s="1227" t="str">
        <f t="shared" si="12"/>
        <v>768</v>
      </c>
      <c r="C97" s="969">
        <v>768</v>
      </c>
      <c r="D97" s="960" t="s">
        <v>686</v>
      </c>
      <c r="E97" s="998">
        <v>225.81712109999998</v>
      </c>
      <c r="F97" s="997">
        <v>226.19307043000001</v>
      </c>
      <c r="G97" s="1016">
        <v>141.18031802000002</v>
      </c>
      <c r="H97" s="1353">
        <f t="shared" si="15"/>
        <v>1.664839796773121E-3</v>
      </c>
      <c r="I97" s="1361">
        <f t="shared" si="16"/>
        <v>-0.37584154213207388</v>
      </c>
      <c r="J97" s="231"/>
    </row>
    <row r="98" spans="1:251">
      <c r="A98" s="1520">
        <v>230</v>
      </c>
      <c r="B98" s="1227" t="str">
        <f t="shared" si="12"/>
        <v>769</v>
      </c>
      <c r="C98" s="969" t="s">
        <v>41</v>
      </c>
      <c r="D98" s="961" t="s">
        <v>687</v>
      </c>
      <c r="E98" s="996">
        <v>650.43804939999995</v>
      </c>
      <c r="F98" s="997">
        <v>665.07488007000006</v>
      </c>
      <c r="G98" s="1016">
        <v>758.31724923000002</v>
      </c>
      <c r="H98" s="1353">
        <f t="shared" si="15"/>
        <v>2.2503035736457733E-2</v>
      </c>
      <c r="I98" s="1361">
        <f t="shared" si="16"/>
        <v>0.14019830240797249</v>
      </c>
      <c r="J98" s="231"/>
    </row>
    <row r="99" spans="1:251">
      <c r="A99" s="1520">
        <v>770</v>
      </c>
      <c r="B99" s="1227" t="str">
        <f t="shared" si="12"/>
        <v>770</v>
      </c>
      <c r="C99" s="969">
        <v>770</v>
      </c>
      <c r="D99" s="961" t="s">
        <v>688</v>
      </c>
      <c r="E99" s="998">
        <v>5.2290418399999998</v>
      </c>
      <c r="F99" s="997">
        <v>36.425561520000002</v>
      </c>
      <c r="G99" s="1016">
        <v>10.060421029999999</v>
      </c>
      <c r="H99" s="1353">
        <f t="shared" si="15"/>
        <v>5.9660107213829452</v>
      </c>
      <c r="I99" s="1361">
        <f t="shared" si="16"/>
        <v>-0.72380875928360977</v>
      </c>
      <c r="J99" s="231"/>
    </row>
    <row r="100" spans="1:251">
      <c r="A100" s="1520">
        <v>793</v>
      </c>
      <c r="B100" s="1227" t="str">
        <f t="shared" si="12"/>
        <v>793</v>
      </c>
      <c r="C100" s="1191">
        <v>793</v>
      </c>
      <c r="D100" s="961" t="s">
        <v>732</v>
      </c>
      <c r="E100" s="998"/>
      <c r="F100" s="997"/>
      <c r="G100" s="1016">
        <v>0.33783745000000004</v>
      </c>
      <c r="H100" s="1353"/>
      <c r="I100" s="1361"/>
      <c r="J100" s="231"/>
    </row>
    <row r="101" spans="1:251">
      <c r="A101" s="1520">
        <v>232</v>
      </c>
      <c r="B101" s="1227" t="str">
        <f t="shared" si="12"/>
        <v>771</v>
      </c>
      <c r="C101" s="1185" t="s">
        <v>42</v>
      </c>
      <c r="D101" s="961" t="s">
        <v>689</v>
      </c>
      <c r="E101" s="996">
        <v>5931.5557503999999</v>
      </c>
      <c r="F101" s="997">
        <v>5868.53789246</v>
      </c>
      <c r="G101" s="1016">
        <v>9848.7314102900018</v>
      </c>
      <c r="H101" s="1353">
        <f t="shared" ref="H101:I107" si="17">IF(E101&gt;0,F101/E101-1,"-")</f>
        <v>-1.0624170216346762E-2</v>
      </c>
      <c r="I101" s="1361">
        <f t="shared" si="17"/>
        <v>0.67822575073491875</v>
      </c>
      <c r="J101" s="231"/>
    </row>
    <row r="102" spans="1:251">
      <c r="A102" s="1520">
        <v>794</v>
      </c>
      <c r="B102" s="1227" t="str">
        <f t="shared" si="12"/>
        <v>794</v>
      </c>
      <c r="C102" s="1191">
        <v>794</v>
      </c>
      <c r="D102" s="961" t="s">
        <v>733</v>
      </c>
      <c r="E102" s="996"/>
      <c r="F102" s="997"/>
      <c r="G102" s="1016">
        <v>42.45873692</v>
      </c>
      <c r="H102" s="1353"/>
      <c r="I102" s="1361"/>
      <c r="J102" s="231"/>
    </row>
    <row r="103" spans="1:251" ht="22.5">
      <c r="A103" s="1520">
        <v>772</v>
      </c>
      <c r="B103" s="1227" t="str">
        <f t="shared" si="12"/>
        <v>772</v>
      </c>
      <c r="C103" s="1185">
        <v>772</v>
      </c>
      <c r="D103" s="960" t="s">
        <v>698</v>
      </c>
      <c r="E103" s="998">
        <v>34.22744805</v>
      </c>
      <c r="F103" s="997">
        <v>54.415736130000006</v>
      </c>
      <c r="G103" s="1016">
        <v>90.179485099999994</v>
      </c>
      <c r="H103" s="1353">
        <f t="shared" si="17"/>
        <v>0.589827440553226</v>
      </c>
      <c r="I103" s="1361">
        <f t="shared" si="17"/>
        <v>0.65723174054945899</v>
      </c>
      <c r="J103" s="231"/>
    </row>
    <row r="104" spans="1:251">
      <c r="A104" s="1520">
        <v>795</v>
      </c>
      <c r="B104" s="1227" t="str">
        <f t="shared" si="12"/>
        <v>795</v>
      </c>
      <c r="C104" s="1191">
        <v>795</v>
      </c>
      <c r="D104" s="960" t="s">
        <v>735</v>
      </c>
      <c r="E104" s="998"/>
      <c r="F104" s="997"/>
      <c r="G104" s="1016">
        <v>56.686824590000001</v>
      </c>
      <c r="H104" s="1353"/>
      <c r="I104" s="1361"/>
      <c r="J104" s="231"/>
    </row>
    <row r="105" spans="1:251" ht="22.5">
      <c r="A105" s="1520">
        <v>773</v>
      </c>
      <c r="B105" s="1227" t="str">
        <f t="shared" si="12"/>
        <v>773</v>
      </c>
      <c r="C105" s="1185">
        <v>773</v>
      </c>
      <c r="D105" s="960" t="s">
        <v>675</v>
      </c>
      <c r="E105" s="998">
        <v>1.8284809199999998</v>
      </c>
      <c r="F105" s="997">
        <v>5.0713227099999996</v>
      </c>
      <c r="G105" s="1016">
        <v>1804.86326196</v>
      </c>
      <c r="H105" s="1353">
        <f t="shared" si="17"/>
        <v>1.7735168874499383</v>
      </c>
      <c r="I105" s="1361">
        <f t="shared" si="17"/>
        <v>354.89595952965891</v>
      </c>
      <c r="J105" s="231"/>
    </row>
    <row r="106" spans="1:251" ht="36">
      <c r="A106" s="1520">
        <v>796</v>
      </c>
      <c r="B106" s="1227" t="str">
        <f t="shared" si="12"/>
        <v>796</v>
      </c>
      <c r="C106" s="1191">
        <v>796</v>
      </c>
      <c r="D106" s="1193" t="s">
        <v>734</v>
      </c>
      <c r="E106" s="998"/>
      <c r="F106" s="997"/>
      <c r="G106" s="1016">
        <v>3.6000000000000002E-4</v>
      </c>
      <c r="H106" s="1353"/>
      <c r="I106" s="1361"/>
      <c r="J106" s="231"/>
    </row>
    <row r="107" spans="1:251">
      <c r="A107" s="1520">
        <v>234</v>
      </c>
      <c r="B107" s="1227" t="str">
        <f t="shared" si="12"/>
        <v>774</v>
      </c>
      <c r="C107" s="969" t="s">
        <v>43</v>
      </c>
      <c r="D107" s="961" t="s">
        <v>53</v>
      </c>
      <c r="E107" s="996">
        <v>445.00904700000001</v>
      </c>
      <c r="F107" s="997">
        <v>383.14360326999997</v>
      </c>
      <c r="G107" s="1016">
        <v>319.40861232999998</v>
      </c>
      <c r="H107" s="1353">
        <f t="shared" si="17"/>
        <v>-0.13902064271965253</v>
      </c>
      <c r="I107" s="1361">
        <f t="shared" si="17"/>
        <v>-0.16634752713093359</v>
      </c>
      <c r="J107" s="231"/>
    </row>
    <row r="108" spans="1:251" ht="13.5" thickBot="1">
      <c r="A108" s="1520">
        <v>237</v>
      </c>
      <c r="B108" s="1227" t="str">
        <f t="shared" si="12"/>
        <v>775</v>
      </c>
      <c r="C108" s="969" t="s">
        <v>44</v>
      </c>
      <c r="D108" s="230"/>
      <c r="E108" s="1001">
        <v>2998.2287858899999</v>
      </c>
      <c r="F108" s="1007">
        <v>3931.33144825</v>
      </c>
      <c r="G108" s="1032">
        <v>3379.5219658800002</v>
      </c>
      <c r="H108" s="1355">
        <f t="shared" ref="H108:I111" si="18">IF(E108&gt;0,F108/E108-1,"-")</f>
        <v>0.31121796533716362</v>
      </c>
      <c r="I108" s="1364">
        <f t="shared" si="18"/>
        <v>-0.14036198413533241</v>
      </c>
      <c r="J108" s="231"/>
    </row>
    <row r="109" spans="1:251" ht="14.25" thickTop="1" thickBot="1">
      <c r="A109" s="1520">
        <v>238</v>
      </c>
      <c r="B109" s="1227" t="str">
        <f t="shared" si="12"/>
        <v>776</v>
      </c>
      <c r="C109" s="969" t="s">
        <v>45</v>
      </c>
      <c r="D109" s="6" t="s">
        <v>158</v>
      </c>
      <c r="E109" s="792">
        <v>31013.89604847</v>
      </c>
      <c r="F109" s="792">
        <v>32596.971902900001</v>
      </c>
      <c r="G109" s="1034">
        <v>51143.99442925</v>
      </c>
      <c r="H109" s="1365">
        <f t="shared" si="18"/>
        <v>5.1044082044896744E-2</v>
      </c>
      <c r="I109" s="1366">
        <f t="shared" si="18"/>
        <v>0.5689799218650724</v>
      </c>
      <c r="J109" s="231"/>
      <c r="K109" s="7"/>
      <c r="L109" s="8"/>
      <c r="M109" s="8"/>
      <c r="N109" s="8"/>
      <c r="O109" s="9"/>
      <c r="P109" s="9"/>
      <c r="Q109" s="7"/>
      <c r="R109" s="8"/>
      <c r="S109" s="8"/>
      <c r="T109" s="8"/>
      <c r="U109" s="9"/>
      <c r="V109" s="9"/>
      <c r="W109" s="7"/>
      <c r="X109" s="8"/>
      <c r="Y109" s="8"/>
      <c r="Z109" s="8"/>
      <c r="AA109" s="9"/>
      <c r="AB109" s="9"/>
      <c r="AC109" s="7"/>
      <c r="AD109" s="8"/>
      <c r="AE109" s="8"/>
      <c r="AF109" s="8"/>
      <c r="AG109" s="9"/>
      <c r="AH109" s="9"/>
      <c r="AI109" s="7"/>
      <c r="AJ109" s="8"/>
      <c r="AK109" s="8"/>
      <c r="AL109" s="8"/>
      <c r="AM109" s="9"/>
      <c r="AN109" s="9"/>
      <c r="AO109" s="7"/>
      <c r="AP109" s="8"/>
      <c r="AQ109" s="8"/>
      <c r="AR109" s="8"/>
      <c r="AS109" s="9"/>
      <c r="AT109" s="9"/>
      <c r="AU109" s="7"/>
      <c r="AV109" s="8"/>
      <c r="AW109" s="8"/>
      <c r="AX109" s="8"/>
      <c r="AY109" s="9"/>
      <c r="AZ109" s="9"/>
      <c r="BA109" s="7"/>
      <c r="BB109" s="8"/>
      <c r="BC109" s="8"/>
      <c r="BD109" s="8"/>
      <c r="BE109" s="9"/>
      <c r="BF109" s="9"/>
      <c r="BG109" s="7"/>
      <c r="BH109" s="8"/>
      <c r="BI109" s="8"/>
      <c r="BJ109" s="8"/>
      <c r="BK109" s="9"/>
      <c r="BL109" s="9"/>
      <c r="BM109" s="7"/>
      <c r="BN109" s="8"/>
      <c r="BO109" s="8"/>
      <c r="BP109" s="8"/>
      <c r="BQ109" s="9"/>
      <c r="BR109" s="9"/>
      <c r="BS109" s="7"/>
      <c r="BT109" s="8"/>
      <c r="BU109" s="8"/>
      <c r="BV109" s="8"/>
      <c r="BW109" s="9"/>
      <c r="BX109" s="9"/>
      <c r="BY109" s="7"/>
      <c r="BZ109" s="8"/>
      <c r="CA109" s="8"/>
      <c r="CB109" s="8"/>
      <c r="CC109" s="9"/>
      <c r="CD109" s="9"/>
      <c r="CE109" s="7"/>
      <c r="CF109" s="8"/>
      <c r="CG109" s="8"/>
      <c r="CH109" s="8"/>
      <c r="CI109" s="9"/>
      <c r="CJ109" s="9"/>
      <c r="CK109" s="7"/>
      <c r="CL109" s="8"/>
      <c r="CM109" s="8"/>
      <c r="CN109" s="8"/>
      <c r="CO109" s="9"/>
      <c r="CP109" s="9"/>
      <c r="CQ109" s="7"/>
      <c r="CR109" s="8"/>
      <c r="CS109" s="8"/>
      <c r="CT109" s="8"/>
      <c r="CU109" s="9"/>
      <c r="CV109" s="9"/>
      <c r="CW109" s="7"/>
      <c r="CX109" s="8"/>
      <c r="CY109" s="8"/>
      <c r="CZ109" s="8"/>
      <c r="DA109" s="9"/>
      <c r="DB109" s="9"/>
      <c r="DC109" s="7"/>
      <c r="DD109" s="8"/>
      <c r="DE109" s="8"/>
      <c r="DF109" s="8"/>
      <c r="DG109" s="9"/>
      <c r="DH109" s="9"/>
      <c r="DI109" s="7"/>
      <c r="DJ109" s="8"/>
      <c r="DK109" s="8"/>
      <c r="DL109" s="8"/>
      <c r="DM109" s="9"/>
      <c r="DN109" s="9"/>
      <c r="DO109" s="7"/>
      <c r="DP109" s="8"/>
      <c r="DQ109" s="8"/>
      <c r="DR109" s="8"/>
      <c r="DS109" s="9"/>
      <c r="DT109" s="9"/>
      <c r="DU109" s="7"/>
      <c r="DV109" s="8"/>
      <c r="DW109" s="8"/>
      <c r="DX109" s="8"/>
      <c r="DY109" s="9"/>
      <c r="DZ109" s="9"/>
      <c r="EA109" s="7"/>
      <c r="EB109" s="8"/>
      <c r="EC109" s="8"/>
      <c r="ED109" s="8"/>
      <c r="EE109" s="9"/>
      <c r="EF109" s="9"/>
      <c r="EG109" s="7"/>
      <c r="EH109" s="8"/>
      <c r="EI109" s="8"/>
      <c r="EJ109" s="8"/>
      <c r="EK109" s="9"/>
      <c r="EL109" s="9"/>
      <c r="EM109" s="7"/>
      <c r="EN109" s="8"/>
      <c r="EO109" s="8"/>
      <c r="EP109" s="8"/>
      <c r="EQ109" s="9"/>
      <c r="ER109" s="9"/>
      <c r="ES109" s="7"/>
      <c r="ET109" s="8"/>
      <c r="EU109" s="8"/>
      <c r="EV109" s="8"/>
      <c r="EW109" s="9"/>
      <c r="EX109" s="9"/>
      <c r="EY109" s="7"/>
      <c r="EZ109" s="8"/>
      <c r="FA109" s="8"/>
      <c r="FB109" s="8"/>
      <c r="FC109" s="9"/>
      <c r="FD109" s="9"/>
      <c r="FE109" s="7"/>
      <c r="FF109" s="8"/>
      <c r="FG109" s="8"/>
      <c r="FH109" s="8"/>
      <c r="FI109" s="9"/>
      <c r="FJ109" s="9"/>
      <c r="FK109" s="7"/>
      <c r="FL109" s="8"/>
      <c r="FM109" s="8"/>
      <c r="FN109" s="8"/>
      <c r="FO109" s="9"/>
      <c r="FP109" s="9"/>
      <c r="FQ109" s="7"/>
      <c r="FR109" s="8"/>
      <c r="FS109" s="8"/>
      <c r="FT109" s="8"/>
      <c r="FU109" s="9"/>
      <c r="FV109" s="9"/>
      <c r="FW109" s="7"/>
      <c r="FX109" s="8"/>
      <c r="FY109" s="8"/>
      <c r="FZ109" s="8"/>
      <c r="GA109" s="9"/>
      <c r="GB109" s="9"/>
      <c r="GC109" s="7"/>
      <c r="GD109" s="8"/>
      <c r="GE109" s="8"/>
      <c r="GF109" s="8"/>
      <c r="GG109" s="9"/>
      <c r="GH109" s="9"/>
      <c r="GI109" s="7"/>
      <c r="GJ109" s="8"/>
      <c r="GK109" s="8"/>
      <c r="GL109" s="8"/>
      <c r="GM109" s="9"/>
      <c r="GN109" s="9"/>
      <c r="GO109" s="7"/>
      <c r="GP109" s="8"/>
      <c r="GQ109" s="8"/>
      <c r="GR109" s="8"/>
      <c r="GS109" s="9"/>
      <c r="GT109" s="9"/>
      <c r="GU109" s="7"/>
      <c r="GV109" s="8"/>
      <c r="GW109" s="8"/>
      <c r="GX109" s="8"/>
      <c r="GY109" s="9"/>
      <c r="GZ109" s="9"/>
      <c r="HA109" s="7"/>
      <c r="HB109" s="8"/>
      <c r="HC109" s="8"/>
      <c r="HD109" s="8"/>
      <c r="HE109" s="9"/>
      <c r="HF109" s="9"/>
      <c r="HG109" s="7"/>
      <c r="HH109" s="8"/>
      <c r="HI109" s="8"/>
      <c r="HJ109" s="8"/>
      <c r="HK109" s="9"/>
      <c r="HL109" s="9"/>
      <c r="HM109" s="7"/>
      <c r="HN109" s="8"/>
      <c r="HO109" s="8"/>
      <c r="HP109" s="8"/>
      <c r="HQ109" s="9"/>
      <c r="HR109" s="9"/>
      <c r="HS109" s="7"/>
      <c r="HT109" s="8"/>
      <c r="HU109" s="8"/>
      <c r="HV109" s="8"/>
      <c r="HW109" s="9"/>
      <c r="HX109" s="9"/>
      <c r="HY109" s="7"/>
      <c r="HZ109" s="8"/>
      <c r="IA109" s="8"/>
      <c r="IB109" s="8"/>
      <c r="IC109" s="9"/>
      <c r="ID109" s="9"/>
      <c r="IE109" s="7"/>
      <c r="IF109" s="8"/>
      <c r="IG109" s="8"/>
      <c r="IH109" s="8"/>
      <c r="II109" s="9"/>
      <c r="IJ109" s="9"/>
      <c r="IK109" s="7"/>
      <c r="IL109" s="8"/>
      <c r="IM109" s="8"/>
      <c r="IN109" s="8"/>
      <c r="IO109" s="9"/>
      <c r="IP109" s="9"/>
      <c r="IQ109" s="7"/>
    </row>
    <row r="110" spans="1:251" s="312" customFormat="1" ht="14.25" thickTop="1" thickBot="1">
      <c r="A110" s="1185">
        <v>777</v>
      </c>
      <c r="B110" s="1227" t="str">
        <f t="shared" si="12"/>
        <v>777</v>
      </c>
      <c r="C110" s="971" t="s">
        <v>46</v>
      </c>
      <c r="D110" s="310" t="s">
        <v>360</v>
      </c>
      <c r="E110" s="793">
        <v>17658.445920689999</v>
      </c>
      <c r="F110" s="793">
        <v>15551.22599554</v>
      </c>
      <c r="G110" s="1035">
        <v>26723.492785189999</v>
      </c>
      <c r="H110" s="1367">
        <f t="shared" si="18"/>
        <v>-0.11933212778826796</v>
      </c>
      <c r="I110" s="1368">
        <f t="shared" si="18"/>
        <v>0.71841710697626926</v>
      </c>
      <c r="J110" s="23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1"/>
      <c r="BF110" s="311"/>
      <c r="BG110" s="311"/>
      <c r="BH110" s="311"/>
      <c r="BI110" s="311"/>
      <c r="BJ110" s="311"/>
      <c r="BK110" s="311"/>
      <c r="BL110" s="311"/>
      <c r="BM110" s="311"/>
      <c r="BN110" s="311"/>
      <c r="BO110" s="311"/>
      <c r="BP110" s="311"/>
      <c r="BQ110" s="311"/>
      <c r="BR110" s="311"/>
      <c r="BS110" s="311"/>
      <c r="BT110" s="311"/>
      <c r="BU110" s="311"/>
      <c r="BV110" s="311"/>
      <c r="BW110" s="311"/>
      <c r="BX110" s="311"/>
      <c r="BY110" s="311"/>
      <c r="BZ110" s="311"/>
      <c r="CA110" s="311"/>
      <c r="CB110" s="311"/>
      <c r="CC110" s="311"/>
      <c r="CD110" s="311"/>
      <c r="CE110" s="311"/>
      <c r="CF110" s="311"/>
      <c r="CG110" s="311"/>
      <c r="CH110" s="311"/>
      <c r="CI110" s="311"/>
      <c r="CJ110" s="311"/>
      <c r="CK110" s="311"/>
      <c r="CL110" s="311"/>
      <c r="CM110" s="311"/>
      <c r="CN110" s="311"/>
      <c r="CO110" s="311"/>
      <c r="CP110" s="311"/>
      <c r="CQ110" s="311"/>
      <c r="CR110" s="311"/>
      <c r="CS110" s="311"/>
      <c r="CT110" s="311"/>
      <c r="CU110" s="311"/>
      <c r="CV110" s="311"/>
      <c r="CW110" s="311"/>
      <c r="CX110" s="311"/>
      <c r="CY110" s="311"/>
      <c r="CZ110" s="311"/>
      <c r="DA110" s="311"/>
      <c r="DB110" s="311"/>
      <c r="DC110" s="311"/>
      <c r="DD110" s="311"/>
      <c r="DE110" s="311"/>
      <c r="DF110" s="311"/>
      <c r="DG110" s="311"/>
      <c r="DH110" s="311"/>
      <c r="DI110" s="311"/>
      <c r="DJ110" s="311"/>
      <c r="DK110" s="311"/>
      <c r="DL110" s="311"/>
      <c r="DM110" s="311"/>
      <c r="DN110" s="311"/>
      <c r="DO110" s="311"/>
      <c r="DP110" s="311"/>
      <c r="DQ110" s="311"/>
      <c r="DR110" s="311"/>
      <c r="DS110" s="311"/>
      <c r="DT110" s="311"/>
      <c r="DU110" s="311"/>
      <c r="DV110" s="311"/>
      <c r="DW110" s="311"/>
      <c r="DX110" s="311"/>
      <c r="DY110" s="311"/>
      <c r="DZ110" s="311"/>
      <c r="EA110" s="311"/>
      <c r="EB110" s="311"/>
      <c r="EC110" s="311"/>
      <c r="ED110" s="311"/>
      <c r="EE110" s="311"/>
      <c r="EF110" s="311"/>
      <c r="EG110" s="311"/>
      <c r="EH110" s="311"/>
      <c r="EI110" s="311"/>
      <c r="EJ110" s="311"/>
      <c r="EK110" s="311"/>
      <c r="EL110" s="311"/>
      <c r="EM110" s="311"/>
      <c r="EN110" s="311"/>
      <c r="EO110" s="311"/>
      <c r="EP110" s="311"/>
      <c r="EQ110" s="311"/>
      <c r="ER110" s="311"/>
      <c r="ES110" s="311"/>
      <c r="ET110" s="311"/>
      <c r="EU110" s="311"/>
      <c r="EV110" s="311"/>
      <c r="EW110" s="311"/>
      <c r="EX110" s="311"/>
      <c r="EY110" s="311"/>
      <c r="EZ110" s="311"/>
      <c r="FA110" s="311"/>
      <c r="FB110" s="311"/>
      <c r="FC110" s="311"/>
      <c r="FD110" s="311"/>
      <c r="FE110" s="311"/>
      <c r="FF110" s="311"/>
      <c r="FG110" s="311"/>
      <c r="FH110" s="311"/>
      <c r="FI110" s="311"/>
      <c r="FJ110" s="311"/>
      <c r="FK110" s="311"/>
      <c r="FL110" s="311"/>
      <c r="FM110" s="311"/>
      <c r="FN110" s="311"/>
      <c r="FO110" s="311"/>
      <c r="FP110" s="311"/>
      <c r="FQ110" s="311"/>
      <c r="FR110" s="311"/>
      <c r="FS110" s="311"/>
      <c r="FT110" s="311"/>
      <c r="FU110" s="311"/>
      <c r="FV110" s="311"/>
      <c r="FW110" s="311"/>
      <c r="FX110" s="311"/>
      <c r="FY110" s="311"/>
      <c r="FZ110" s="311"/>
      <c r="GA110" s="311"/>
      <c r="GB110" s="311"/>
      <c r="GC110" s="311"/>
      <c r="GD110" s="311"/>
      <c r="GE110" s="311"/>
      <c r="GF110" s="311"/>
      <c r="GG110" s="311"/>
      <c r="GH110" s="311"/>
      <c r="GI110" s="311"/>
      <c r="GJ110" s="311"/>
      <c r="GK110" s="311"/>
      <c r="GL110" s="311"/>
      <c r="GM110" s="311"/>
      <c r="GN110" s="311"/>
      <c r="GO110" s="311"/>
      <c r="GP110" s="311"/>
      <c r="GQ110" s="311"/>
      <c r="GR110" s="311"/>
      <c r="GS110" s="311"/>
      <c r="GT110" s="311"/>
      <c r="GU110" s="311"/>
      <c r="GV110" s="311"/>
      <c r="GW110" s="311"/>
      <c r="GX110" s="311"/>
      <c r="GY110" s="311"/>
      <c r="GZ110" s="311"/>
      <c r="HA110" s="311"/>
      <c r="HB110" s="311"/>
      <c r="HC110" s="311"/>
      <c r="HD110" s="311"/>
      <c r="HE110" s="311"/>
      <c r="HF110" s="311"/>
      <c r="HG110" s="311"/>
      <c r="HH110" s="311"/>
      <c r="HI110" s="311"/>
      <c r="HJ110" s="311"/>
      <c r="HK110" s="311"/>
      <c r="HL110" s="311"/>
      <c r="HM110" s="311"/>
      <c r="HN110" s="311"/>
      <c r="HO110" s="311"/>
      <c r="HP110" s="311"/>
      <c r="HQ110" s="311"/>
      <c r="HR110" s="311"/>
      <c r="HS110" s="311"/>
      <c r="HT110" s="311"/>
      <c r="HU110" s="311"/>
      <c r="HV110" s="311"/>
      <c r="HW110" s="311"/>
      <c r="HX110" s="311"/>
      <c r="HY110" s="311"/>
      <c r="HZ110" s="311"/>
      <c r="IA110" s="311"/>
      <c r="IB110" s="311"/>
      <c r="IC110" s="311"/>
      <c r="ID110" s="311"/>
      <c r="IE110" s="311"/>
      <c r="IF110" s="311"/>
      <c r="IG110" s="311"/>
      <c r="IH110" s="311"/>
      <c r="II110" s="311"/>
      <c r="IJ110" s="311"/>
      <c r="IK110" s="311"/>
      <c r="IL110" s="311"/>
      <c r="IM110" s="311"/>
      <c r="IN110" s="311"/>
      <c r="IO110" s="311"/>
      <c r="IP110" s="311"/>
      <c r="IQ110" s="311"/>
    </row>
    <row r="111" spans="1:251" s="311" customFormat="1" ht="14.25" thickTop="1" thickBot="1">
      <c r="A111" s="1185">
        <v>778</v>
      </c>
      <c r="B111" s="1227" t="str">
        <f t="shared" si="12"/>
        <v>778</v>
      </c>
      <c r="C111" s="972" t="s">
        <v>47</v>
      </c>
      <c r="D111" s="313" t="s">
        <v>361</v>
      </c>
      <c r="E111" s="793">
        <v>18385.308139060002</v>
      </c>
      <c r="F111" s="793">
        <v>19404.167466310002</v>
      </c>
      <c r="G111" s="1035">
        <v>22297.49737284</v>
      </c>
      <c r="H111" s="1367">
        <f t="shared" si="18"/>
        <v>5.5417038406085251E-2</v>
      </c>
      <c r="I111" s="1368">
        <f t="shared" si="18"/>
        <v>0.14910868562402735</v>
      </c>
      <c r="J111" s="231"/>
      <c r="L111" s="314"/>
      <c r="M111" s="314"/>
      <c r="N111" s="314"/>
      <c r="O111" s="315"/>
      <c r="P111" s="315"/>
      <c r="R111" s="314"/>
      <c r="S111" s="314"/>
      <c r="T111" s="314"/>
      <c r="U111" s="315"/>
      <c r="V111" s="315"/>
      <c r="X111" s="314"/>
      <c r="Y111" s="314"/>
      <c r="Z111" s="314"/>
      <c r="AA111" s="315"/>
      <c r="AB111" s="315"/>
      <c r="AD111" s="314"/>
      <c r="AE111" s="314"/>
      <c r="AF111" s="314"/>
      <c r="AG111" s="315"/>
      <c r="AH111" s="315"/>
      <c r="AJ111" s="314"/>
      <c r="AK111" s="314"/>
      <c r="AL111" s="314"/>
      <c r="AM111" s="315"/>
      <c r="AN111" s="315"/>
      <c r="AP111" s="314"/>
      <c r="AQ111" s="314"/>
      <c r="AR111" s="314"/>
      <c r="AS111" s="315"/>
      <c r="AT111" s="315"/>
      <c r="AV111" s="314"/>
      <c r="AW111" s="314"/>
      <c r="AX111" s="314"/>
      <c r="AY111" s="315"/>
      <c r="AZ111" s="315"/>
      <c r="BB111" s="314"/>
      <c r="BC111" s="314"/>
      <c r="BD111" s="314"/>
      <c r="BE111" s="315"/>
      <c r="BF111" s="315"/>
      <c r="BH111" s="314"/>
      <c r="BI111" s="314"/>
      <c r="BJ111" s="314"/>
      <c r="BK111" s="315"/>
      <c r="BL111" s="315"/>
      <c r="BN111" s="314"/>
      <c r="BO111" s="314"/>
      <c r="BP111" s="314"/>
      <c r="BQ111" s="315"/>
      <c r="BR111" s="315"/>
      <c r="BT111" s="314"/>
      <c r="BU111" s="314"/>
      <c r="BV111" s="314"/>
      <c r="BW111" s="315"/>
      <c r="BX111" s="315"/>
      <c r="BZ111" s="314"/>
      <c r="CA111" s="314"/>
      <c r="CB111" s="314"/>
      <c r="CC111" s="315"/>
      <c r="CD111" s="315"/>
      <c r="CF111" s="314"/>
      <c r="CG111" s="314"/>
      <c r="CH111" s="314"/>
      <c r="CI111" s="315"/>
      <c r="CJ111" s="315"/>
      <c r="CL111" s="314"/>
      <c r="CM111" s="314"/>
      <c r="CN111" s="314"/>
      <c r="CO111" s="315"/>
      <c r="CP111" s="315"/>
      <c r="CR111" s="314"/>
      <c r="CS111" s="314"/>
      <c r="CT111" s="314"/>
      <c r="CU111" s="315"/>
      <c r="CV111" s="315"/>
      <c r="CX111" s="314"/>
      <c r="CY111" s="314"/>
      <c r="CZ111" s="314"/>
      <c r="DA111" s="315"/>
      <c r="DB111" s="315"/>
      <c r="DD111" s="314"/>
      <c r="DE111" s="314"/>
      <c r="DF111" s="314"/>
      <c r="DG111" s="315"/>
      <c r="DH111" s="315"/>
      <c r="DJ111" s="314"/>
      <c r="DK111" s="314"/>
      <c r="DL111" s="314"/>
      <c r="DM111" s="315"/>
      <c r="DN111" s="315"/>
      <c r="DP111" s="314"/>
      <c r="DQ111" s="314"/>
      <c r="DR111" s="314"/>
      <c r="DS111" s="315"/>
      <c r="DT111" s="315"/>
      <c r="DV111" s="314"/>
      <c r="DW111" s="314"/>
      <c r="DX111" s="314"/>
      <c r="DY111" s="315"/>
      <c r="DZ111" s="315"/>
      <c r="EB111" s="314"/>
      <c r="EC111" s="314"/>
      <c r="ED111" s="314"/>
      <c r="EE111" s="315"/>
      <c r="EF111" s="315"/>
      <c r="EH111" s="314"/>
      <c r="EI111" s="314"/>
      <c r="EJ111" s="314"/>
      <c r="EK111" s="315"/>
      <c r="EL111" s="315"/>
      <c r="EN111" s="314"/>
      <c r="EO111" s="314"/>
      <c r="EP111" s="314"/>
      <c r="EQ111" s="315"/>
      <c r="ER111" s="315"/>
      <c r="ET111" s="314"/>
      <c r="EU111" s="314"/>
      <c r="EV111" s="314"/>
      <c r="EW111" s="315"/>
      <c r="EX111" s="315"/>
      <c r="EZ111" s="314"/>
      <c r="FA111" s="314"/>
      <c r="FB111" s="314"/>
      <c r="FC111" s="315"/>
      <c r="FD111" s="315"/>
      <c r="FF111" s="314"/>
      <c r="FG111" s="314"/>
      <c r="FH111" s="314"/>
      <c r="FI111" s="315"/>
      <c r="FJ111" s="315"/>
      <c r="FL111" s="314"/>
      <c r="FM111" s="314"/>
      <c r="FN111" s="314"/>
      <c r="FO111" s="315"/>
      <c r="FP111" s="315"/>
      <c r="FR111" s="314"/>
      <c r="FS111" s="314"/>
      <c r="FT111" s="314"/>
      <c r="FU111" s="315"/>
      <c r="FV111" s="315"/>
      <c r="FX111" s="314"/>
      <c r="FY111" s="314"/>
      <c r="FZ111" s="314"/>
      <c r="GA111" s="315"/>
      <c r="GB111" s="315"/>
      <c r="GD111" s="314"/>
      <c r="GE111" s="314"/>
      <c r="GF111" s="314"/>
      <c r="GG111" s="315"/>
      <c r="GH111" s="315"/>
      <c r="GJ111" s="314"/>
      <c r="GK111" s="314"/>
      <c r="GL111" s="314"/>
      <c r="GM111" s="315"/>
      <c r="GN111" s="315"/>
      <c r="GP111" s="314"/>
      <c r="GQ111" s="314"/>
      <c r="GR111" s="314"/>
      <c r="GS111" s="315"/>
      <c r="GT111" s="315"/>
      <c r="GV111" s="314"/>
      <c r="GW111" s="314"/>
      <c r="GX111" s="314"/>
      <c r="GY111" s="315"/>
      <c r="GZ111" s="315"/>
      <c r="HB111" s="314"/>
      <c r="HC111" s="314"/>
      <c r="HD111" s="314"/>
      <c r="HE111" s="315"/>
      <c r="HF111" s="315"/>
      <c r="HH111" s="314"/>
      <c r="HI111" s="314"/>
      <c r="HJ111" s="314"/>
      <c r="HK111" s="315"/>
      <c r="HL111" s="315"/>
      <c r="HN111" s="314"/>
      <c r="HO111" s="314"/>
      <c r="HP111" s="314"/>
      <c r="HQ111" s="315"/>
      <c r="HR111" s="315"/>
      <c r="HT111" s="314"/>
      <c r="HU111" s="314"/>
      <c r="HV111" s="314"/>
      <c r="HW111" s="315"/>
      <c r="HX111" s="315"/>
      <c r="HZ111" s="314"/>
      <c r="IA111" s="314"/>
      <c r="IB111" s="314"/>
      <c r="IC111" s="315"/>
      <c r="ID111" s="315"/>
      <c r="IF111" s="314"/>
      <c r="IG111" s="314"/>
      <c r="IH111" s="314"/>
      <c r="II111" s="315"/>
      <c r="IJ111" s="315"/>
      <c r="IL111" s="314"/>
      <c r="IM111" s="314"/>
      <c r="IN111" s="314"/>
      <c r="IO111" s="315"/>
      <c r="IP111" s="315"/>
    </row>
    <row r="112" spans="1:251" s="312" customFormat="1" ht="13.5" thickTop="1">
      <c r="B112" s="1251"/>
      <c r="C112" s="791"/>
      <c r="D112" s="567"/>
      <c r="E112" s="584"/>
      <c r="F112" s="584"/>
      <c r="G112" s="716"/>
      <c r="H112" s="549"/>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311"/>
      <c r="BO112" s="311"/>
      <c r="BP112" s="311"/>
      <c r="BQ112" s="311"/>
      <c r="BR112" s="311"/>
      <c r="BS112" s="311"/>
      <c r="BT112" s="311"/>
      <c r="BU112" s="311"/>
      <c r="BV112" s="311"/>
      <c r="BW112" s="311"/>
      <c r="BX112" s="311"/>
      <c r="BY112" s="311"/>
      <c r="BZ112" s="311"/>
      <c r="CA112" s="311"/>
      <c r="CB112" s="311"/>
      <c r="CC112" s="311"/>
      <c r="CD112" s="311"/>
      <c r="CE112" s="311"/>
      <c r="CF112" s="311"/>
      <c r="CG112" s="311"/>
      <c r="CH112" s="311"/>
      <c r="CI112" s="311"/>
      <c r="CJ112" s="311"/>
      <c r="CK112" s="311"/>
      <c r="CL112" s="311"/>
      <c r="CM112" s="311"/>
      <c r="CN112" s="311"/>
      <c r="CO112" s="311"/>
      <c r="CP112" s="311"/>
      <c r="CQ112" s="311"/>
      <c r="CR112" s="311"/>
      <c r="CS112" s="311"/>
      <c r="CT112" s="311"/>
      <c r="CU112" s="311"/>
      <c r="CV112" s="311"/>
      <c r="CW112" s="311"/>
      <c r="CX112" s="311"/>
      <c r="CY112" s="311"/>
      <c r="CZ112" s="311"/>
      <c r="DA112" s="311"/>
      <c r="DB112" s="311"/>
      <c r="DC112" s="311"/>
      <c r="DD112" s="311"/>
      <c r="DE112" s="311"/>
      <c r="DF112" s="311"/>
      <c r="DG112" s="311"/>
      <c r="DH112" s="311"/>
      <c r="DI112" s="311"/>
      <c r="DJ112" s="311"/>
      <c r="DK112" s="311"/>
      <c r="DL112" s="311"/>
      <c r="DM112" s="311"/>
      <c r="DN112" s="311"/>
      <c r="DO112" s="311"/>
      <c r="DP112" s="311"/>
      <c r="DQ112" s="311"/>
      <c r="DR112" s="311"/>
      <c r="DS112" s="311"/>
      <c r="DT112" s="311"/>
      <c r="DU112" s="311"/>
      <c r="DV112" s="311"/>
      <c r="DW112" s="311"/>
      <c r="DX112" s="311"/>
      <c r="DY112" s="311"/>
      <c r="DZ112" s="311"/>
      <c r="EA112" s="311"/>
      <c r="EB112" s="311"/>
      <c r="EC112" s="311"/>
      <c r="ED112" s="311"/>
      <c r="EE112" s="311"/>
      <c r="EF112" s="311"/>
      <c r="EG112" s="311"/>
      <c r="EH112" s="311"/>
      <c r="EI112" s="311"/>
      <c r="EJ112" s="311"/>
      <c r="EK112" s="311"/>
      <c r="EL112" s="311"/>
      <c r="EM112" s="311"/>
      <c r="EN112" s="311"/>
      <c r="EO112" s="311"/>
      <c r="EP112" s="311"/>
      <c r="EQ112" s="311"/>
      <c r="ER112" s="311"/>
      <c r="ES112" s="311"/>
      <c r="ET112" s="311"/>
      <c r="EU112" s="311"/>
      <c r="EV112" s="311"/>
      <c r="EW112" s="311"/>
      <c r="EX112" s="311"/>
      <c r="EY112" s="311"/>
      <c r="EZ112" s="311"/>
      <c r="FA112" s="311"/>
      <c r="FB112" s="311"/>
      <c r="FC112" s="311"/>
      <c r="FD112" s="311"/>
      <c r="FE112" s="311"/>
      <c r="FF112" s="311"/>
      <c r="FG112" s="311"/>
      <c r="FH112" s="311"/>
      <c r="FI112" s="311"/>
      <c r="FJ112" s="311"/>
      <c r="FK112" s="311"/>
      <c r="FL112" s="311"/>
      <c r="FM112" s="311"/>
      <c r="FN112" s="311"/>
      <c r="FO112" s="311"/>
      <c r="FP112" s="311"/>
      <c r="FQ112" s="311"/>
      <c r="FR112" s="311"/>
      <c r="FS112" s="311"/>
      <c r="FT112" s="311"/>
      <c r="FU112" s="311"/>
      <c r="FV112" s="311"/>
      <c r="FW112" s="311"/>
      <c r="FX112" s="311"/>
      <c r="FY112" s="311"/>
      <c r="FZ112" s="311"/>
      <c r="GA112" s="311"/>
      <c r="GB112" s="311"/>
      <c r="GC112" s="311"/>
      <c r="GD112" s="311"/>
      <c r="GE112" s="311"/>
      <c r="GF112" s="311"/>
      <c r="GG112" s="311"/>
      <c r="GH112" s="311"/>
      <c r="GI112" s="311"/>
      <c r="GJ112" s="311"/>
      <c r="GK112" s="311"/>
      <c r="GL112" s="311"/>
      <c r="GM112" s="311"/>
      <c r="GN112" s="311"/>
      <c r="GO112" s="311"/>
      <c r="GP112" s="311"/>
      <c r="GQ112" s="311"/>
      <c r="GR112" s="311"/>
      <c r="GS112" s="311"/>
      <c r="GT112" s="311"/>
      <c r="GU112" s="311"/>
      <c r="GV112" s="311"/>
      <c r="GW112" s="311"/>
      <c r="GX112" s="311"/>
      <c r="GY112" s="311"/>
      <c r="GZ112" s="311"/>
      <c r="HA112" s="311"/>
      <c r="HB112" s="311"/>
      <c r="HC112" s="311"/>
      <c r="HD112" s="311"/>
      <c r="HE112" s="311"/>
      <c r="HF112" s="311"/>
      <c r="HG112" s="311"/>
      <c r="HH112" s="311"/>
      <c r="HI112" s="311"/>
      <c r="HJ112" s="311"/>
      <c r="HK112" s="311"/>
      <c r="HL112" s="311"/>
      <c r="HM112" s="311"/>
      <c r="HN112" s="311"/>
      <c r="HO112" s="311"/>
      <c r="HP112" s="311"/>
      <c r="HQ112" s="311"/>
      <c r="HR112" s="311"/>
      <c r="HS112" s="311"/>
      <c r="HT112" s="311"/>
      <c r="HU112" s="311"/>
      <c r="HV112" s="311"/>
      <c r="HW112" s="311"/>
      <c r="HX112" s="311"/>
      <c r="HY112" s="311"/>
      <c r="HZ112" s="311"/>
      <c r="IA112" s="311"/>
      <c r="IB112" s="311"/>
      <c r="IC112" s="311"/>
      <c r="ID112" s="311"/>
      <c r="IE112" s="311"/>
      <c r="IF112" s="311"/>
      <c r="IG112" s="311"/>
      <c r="IH112" s="311"/>
      <c r="II112" s="311"/>
      <c r="IJ112" s="311"/>
      <c r="IK112" s="311"/>
      <c r="IL112" s="311"/>
      <c r="IM112" s="311"/>
      <c r="IN112" s="311"/>
      <c r="IO112" s="311"/>
      <c r="IP112" s="311"/>
      <c r="IQ112" s="311"/>
    </row>
    <row r="113" spans="4:8">
      <c r="D113" s="857" t="str">
        <f>+data!A1</f>
        <v>Fonte: AT - Autoridade Tributária e Aduaneira</v>
      </c>
      <c r="E113" s="799"/>
      <c r="F113" s="8"/>
      <c r="G113" s="750"/>
      <c r="H113" s="288"/>
    </row>
    <row r="114" spans="4:8">
      <c r="D114" s="858" t="str">
        <f>+data!A2</f>
        <v>Data: 2015-11</v>
      </c>
      <c r="E114" s="799"/>
      <c r="F114" s="8"/>
      <c r="G114" s="750"/>
      <c r="H114" s="288"/>
    </row>
    <row r="115" spans="4:8">
      <c r="D115" s="281" t="str">
        <f>+data!A3</f>
        <v xml:space="preserve"> </v>
      </c>
      <c r="E115" s="798"/>
      <c r="F115" s="543"/>
    </row>
    <row r="116" spans="4:8">
      <c r="D116" s="226"/>
    </row>
  </sheetData>
  <mergeCells count="8">
    <mergeCell ref="C12:C13"/>
    <mergeCell ref="C20:C21"/>
    <mergeCell ref="C78:C79"/>
    <mergeCell ref="H10:I10"/>
    <mergeCell ref="D10:D11"/>
    <mergeCell ref="E10:E11"/>
    <mergeCell ref="F10:F11"/>
    <mergeCell ref="G10:G11"/>
  </mergeCells>
  <phoneticPr fontId="37" type="noConversion"/>
  <printOptions horizontalCentered="1"/>
  <pageMargins left="0.6692913385826772" right="0.39370078740157483" top="0.78740157480314965" bottom="0" header="0.55118110236220474" footer="0"/>
  <pageSetup paperSize="9" scale="58" fitToHeight="2" orientation="portrait" r:id="rId1"/>
  <headerFooter alignWithMargins="0"/>
  <rowBreaks count="1" manualBreakCount="1">
    <brk id="79" min="3" max="8" man="1"/>
  </rowBreaks>
  <ignoredErrors>
    <ignoredError sqref="H69" formula="1"/>
    <ignoredError sqref="H11" twoDigitTextYear="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enableFormatConditionsCalculation="0">
    <tabColor theme="6" tint="0.59999389629810485"/>
    <pageSetUpPr fitToPage="1"/>
  </sheetPr>
  <dimension ref="A1:G54"/>
  <sheetViews>
    <sheetView zoomScaleNormal="100" workbookViewId="0">
      <selection activeCell="A10" sqref="A10:A11"/>
    </sheetView>
  </sheetViews>
  <sheetFormatPr defaultColWidth="9.140625" defaultRowHeight="12.75"/>
  <cols>
    <col min="1" max="1" width="36.28515625" style="195" customWidth="1"/>
    <col min="2" max="4" width="13.28515625" style="195" customWidth="1"/>
    <col min="5" max="5" width="8.7109375" style="195" customWidth="1"/>
    <col min="6" max="16384" width="9.140625" style="195"/>
  </cols>
  <sheetData>
    <row r="1" spans="1:6" ht="27.75">
      <c r="A1" s="1183" t="s">
        <v>411</v>
      </c>
    </row>
    <row r="2" spans="1:6" ht="10.15" customHeight="1">
      <c r="A2" s="1183"/>
    </row>
    <row r="3" spans="1:6" s="216" customFormat="1" ht="26.25">
      <c r="A3" s="704" t="s">
        <v>499</v>
      </c>
      <c r="F3" s="686"/>
    </row>
    <row r="4" spans="1:6" s="216" customFormat="1" ht="15" customHeight="1"/>
    <row r="5" spans="1:6" s="216" customFormat="1" ht="24" customHeight="1">
      <c r="A5" s="698" t="s">
        <v>605</v>
      </c>
      <c r="B5" s="699"/>
      <c r="C5" s="699"/>
      <c r="D5" s="699"/>
      <c r="E5" s="699"/>
      <c r="F5" s="699"/>
    </row>
    <row r="6" spans="1:6" ht="18" customHeight="1">
      <c r="A6" s="317" t="s">
        <v>162</v>
      </c>
      <c r="B6" s="14"/>
      <c r="C6" s="13"/>
      <c r="D6" s="13"/>
      <c r="E6" s="13"/>
      <c r="F6" s="14"/>
    </row>
    <row r="7" spans="1:6" ht="18" customHeight="1">
      <c r="A7" s="254"/>
      <c r="B7" s="14"/>
      <c r="C7" s="13"/>
      <c r="D7" s="13"/>
      <c r="E7" s="13"/>
      <c r="F7" s="14"/>
    </row>
    <row r="8" spans="1:6" ht="18" customHeight="1">
      <c r="A8" s="253" t="s">
        <v>153</v>
      </c>
      <c r="B8" s="158"/>
      <c r="C8" s="158"/>
      <c r="D8" s="158"/>
      <c r="E8" s="158"/>
      <c r="F8" s="158"/>
    </row>
    <row r="9" spans="1:6" ht="18" customHeight="1" thickBot="1">
      <c r="A9" s="158"/>
      <c r="B9" s="158"/>
      <c r="C9" s="158"/>
      <c r="D9" s="158"/>
      <c r="E9" s="158"/>
      <c r="F9" s="158"/>
    </row>
    <row r="10" spans="1:6" ht="22.5" customHeight="1" thickTop="1" thickBot="1">
      <c r="A10" s="1524" t="s">
        <v>58</v>
      </c>
      <c r="B10" s="1542">
        <v>2012</v>
      </c>
      <c r="C10" s="1538">
        <v>2013</v>
      </c>
      <c r="D10" s="1600">
        <v>2014</v>
      </c>
      <c r="E10" s="1596" t="s">
        <v>50</v>
      </c>
      <c r="F10" s="1597"/>
    </row>
    <row r="11" spans="1:6" ht="22.5" customHeight="1" thickTop="1" thickBot="1">
      <c r="A11" s="1605"/>
      <c r="B11" s="1543"/>
      <c r="C11" s="1539"/>
      <c r="D11" s="1601"/>
      <c r="E11" s="1339" t="s">
        <v>630</v>
      </c>
      <c r="F11" s="1340" t="s">
        <v>710</v>
      </c>
    </row>
    <row r="12" spans="1:6" ht="15.75" customHeight="1" thickTop="1">
      <c r="A12" s="220" t="s">
        <v>56</v>
      </c>
      <c r="B12" s="929"/>
      <c r="C12" s="930"/>
      <c r="D12" s="1036"/>
      <c r="E12" s="1375"/>
      <c r="F12" s="1376"/>
    </row>
    <row r="13" spans="1:6" ht="15.75" customHeight="1">
      <c r="A13" s="222" t="s">
        <v>369</v>
      </c>
      <c r="B13" s="931">
        <v>173715</v>
      </c>
      <c r="C13" s="930">
        <v>162736</v>
      </c>
      <c r="D13" s="1037">
        <v>154546</v>
      </c>
      <c r="E13" s="1377">
        <f>+IF(B13&gt;0,(C13-B13)/B13,"-")</f>
        <v>-6.3201220389718787E-2</v>
      </c>
      <c r="F13" s="1378">
        <f>+IF(C13&gt;0,(D13-C13)/C13,"-")</f>
        <v>-5.0326909841706811E-2</v>
      </c>
    </row>
    <row r="14" spans="1:6" ht="15.75" customHeight="1">
      <c r="A14" s="222" t="s">
        <v>407</v>
      </c>
      <c r="B14" s="931">
        <v>186400</v>
      </c>
      <c r="C14" s="930">
        <v>200134</v>
      </c>
      <c r="D14" s="1037">
        <v>201995</v>
      </c>
      <c r="E14" s="1377">
        <f t="shared" ref="E14:F17" si="0">+IF(B14&gt;0,(C14-B14)/B14,"-")</f>
        <v>7.368025751072961E-2</v>
      </c>
      <c r="F14" s="1378">
        <f t="shared" si="0"/>
        <v>9.298769824217774E-3</v>
      </c>
    </row>
    <row r="15" spans="1:6" ht="15.75" customHeight="1">
      <c r="A15" s="222" t="s">
        <v>404</v>
      </c>
      <c r="B15" s="931">
        <v>46394</v>
      </c>
      <c r="C15" s="930">
        <v>57621</v>
      </c>
      <c r="D15" s="1037">
        <v>58441</v>
      </c>
      <c r="E15" s="1377">
        <f t="shared" si="0"/>
        <v>0.24199249903004699</v>
      </c>
      <c r="F15" s="1378">
        <f t="shared" si="0"/>
        <v>1.42309227538571E-2</v>
      </c>
    </row>
    <row r="16" spans="1:6" ht="15.75" customHeight="1">
      <c r="A16" s="19" t="s">
        <v>405</v>
      </c>
      <c r="B16" s="931">
        <v>466</v>
      </c>
      <c r="C16" s="930">
        <v>532</v>
      </c>
      <c r="D16" s="1037">
        <v>448</v>
      </c>
      <c r="E16" s="1377">
        <f t="shared" si="0"/>
        <v>0.14163090128755365</v>
      </c>
      <c r="F16" s="1378">
        <f t="shared" si="0"/>
        <v>-0.15789473684210525</v>
      </c>
    </row>
    <row r="17" spans="1:7" ht="15.75" customHeight="1">
      <c r="A17" s="835" t="s">
        <v>603</v>
      </c>
      <c r="B17" s="931">
        <v>184755</v>
      </c>
      <c r="C17" s="930">
        <v>198411</v>
      </c>
      <c r="D17" s="1037">
        <v>200112</v>
      </c>
      <c r="E17" s="1377">
        <f t="shared" si="0"/>
        <v>7.3914102460014619E-2</v>
      </c>
      <c r="F17" s="1378">
        <f t="shared" si="0"/>
        <v>8.5731133858505826E-3</v>
      </c>
    </row>
    <row r="18" spans="1:7" ht="15.75" customHeight="1">
      <c r="A18" s="222"/>
      <c r="B18" s="931"/>
      <c r="C18" s="930"/>
      <c r="D18" s="1037"/>
      <c r="E18" s="1377"/>
      <c r="F18" s="1378"/>
    </row>
    <row r="19" spans="1:7" ht="15.75" customHeight="1">
      <c r="A19" s="20" t="s">
        <v>152</v>
      </c>
      <c r="B19" s="931"/>
      <c r="C19" s="930"/>
      <c r="D19" s="1037"/>
      <c r="E19" s="1377"/>
      <c r="F19" s="1378"/>
    </row>
    <row r="20" spans="1:7" ht="15.75" customHeight="1">
      <c r="A20" s="222" t="s">
        <v>368</v>
      </c>
      <c r="B20" s="931">
        <v>1708</v>
      </c>
      <c r="C20" s="930">
        <v>1158</v>
      </c>
      <c r="D20" s="1037">
        <v>815</v>
      </c>
      <c r="E20" s="1377">
        <f t="shared" ref="E20:F24" si="1">+IF(B20&gt;0,(C20-B20)/B20,"-")</f>
        <v>-0.32201405152224827</v>
      </c>
      <c r="F20" s="1378">
        <f t="shared" si="1"/>
        <v>-0.29620034542314333</v>
      </c>
    </row>
    <row r="21" spans="1:7" ht="15.75" customHeight="1">
      <c r="A21" s="222" t="s">
        <v>406</v>
      </c>
      <c r="B21" s="931">
        <v>3509</v>
      </c>
      <c r="C21" s="930">
        <v>2369</v>
      </c>
      <c r="D21" s="1037">
        <v>1494</v>
      </c>
      <c r="E21" s="1377">
        <f t="shared" si="1"/>
        <v>-0.32487888287261329</v>
      </c>
      <c r="F21" s="1378">
        <f t="shared" si="1"/>
        <v>-0.36935415787252007</v>
      </c>
    </row>
    <row r="22" spans="1:7" ht="15.75" customHeight="1">
      <c r="A22" s="222" t="s">
        <v>404</v>
      </c>
      <c r="B22" s="931">
        <v>756</v>
      </c>
      <c r="C22" s="930">
        <v>466</v>
      </c>
      <c r="D22" s="1037">
        <v>294</v>
      </c>
      <c r="E22" s="1377">
        <f t="shared" si="1"/>
        <v>-0.3835978835978836</v>
      </c>
      <c r="F22" s="1378">
        <f t="shared" si="1"/>
        <v>-0.36909871244635195</v>
      </c>
    </row>
    <row r="23" spans="1:7" ht="15.75" customHeight="1">
      <c r="A23" s="19" t="s">
        <v>405</v>
      </c>
      <c r="B23" s="931">
        <v>8</v>
      </c>
      <c r="C23" s="930">
        <v>5</v>
      </c>
      <c r="D23" s="1037">
        <v>2</v>
      </c>
      <c r="E23" s="1377">
        <f t="shared" si="1"/>
        <v>-0.375</v>
      </c>
      <c r="F23" s="1378">
        <f t="shared" si="1"/>
        <v>-0.6</v>
      </c>
    </row>
    <row r="24" spans="1:7" ht="15.75" customHeight="1">
      <c r="A24" s="835" t="s">
        <v>603</v>
      </c>
      <c r="B24" s="931">
        <v>3499</v>
      </c>
      <c r="C24" s="930">
        <v>2369</v>
      </c>
      <c r="D24" s="1037">
        <v>1494</v>
      </c>
      <c r="E24" s="1377">
        <f t="shared" si="1"/>
        <v>-0.32294941411831951</v>
      </c>
      <c r="F24" s="1378">
        <f t="shared" si="1"/>
        <v>-0.36935415787252007</v>
      </c>
    </row>
    <row r="25" spans="1:7" ht="15.75" customHeight="1">
      <c r="A25" s="222"/>
      <c r="B25" s="931"/>
      <c r="C25" s="930"/>
      <c r="D25" s="1037"/>
      <c r="E25" s="1377"/>
      <c r="F25" s="1378"/>
    </row>
    <row r="26" spans="1:7" ht="15.75" customHeight="1">
      <c r="A26" s="224" t="s">
        <v>172</v>
      </c>
      <c r="B26" s="931"/>
      <c r="C26" s="930"/>
      <c r="D26" s="1037"/>
      <c r="E26" s="1377"/>
      <c r="F26" s="1378"/>
    </row>
    <row r="27" spans="1:7" ht="15.75" customHeight="1">
      <c r="A27" s="222" t="s">
        <v>368</v>
      </c>
      <c r="B27" s="931">
        <v>3530</v>
      </c>
      <c r="C27" s="930">
        <v>3945</v>
      </c>
      <c r="D27" s="1037">
        <v>4383</v>
      </c>
      <c r="E27" s="1377">
        <f t="shared" ref="E27:F31" si="2">+IF(B27&gt;0,(C27-B27)/B27,"-")</f>
        <v>0.11756373937677053</v>
      </c>
      <c r="F27" s="1378">
        <f t="shared" si="2"/>
        <v>0.11102661596958174</v>
      </c>
    </row>
    <row r="28" spans="1:7" ht="15.75" customHeight="1">
      <c r="A28" s="222" t="s">
        <v>406</v>
      </c>
      <c r="B28" s="931">
        <v>5547</v>
      </c>
      <c r="C28" s="930">
        <v>10367</v>
      </c>
      <c r="D28" s="1037">
        <v>10673</v>
      </c>
      <c r="E28" s="1377">
        <f t="shared" si="2"/>
        <v>0.86893816477375163</v>
      </c>
      <c r="F28" s="1378">
        <f t="shared" si="2"/>
        <v>2.9516735796276648E-2</v>
      </c>
    </row>
    <row r="29" spans="1:7" ht="15.75" customHeight="1">
      <c r="A29" s="222" t="s">
        <v>404</v>
      </c>
      <c r="B29" s="931">
        <v>67</v>
      </c>
      <c r="C29" s="930">
        <v>68</v>
      </c>
      <c r="D29" s="1037">
        <v>66</v>
      </c>
      <c r="E29" s="1377">
        <f t="shared" si="2"/>
        <v>1.4925373134328358E-2</v>
      </c>
      <c r="F29" s="1378">
        <f t="shared" si="2"/>
        <v>-2.9411764705882353E-2</v>
      </c>
    </row>
    <row r="30" spans="1:7" ht="15.75" customHeight="1">
      <c r="A30" s="19" t="s">
        <v>405</v>
      </c>
      <c r="B30" s="931">
        <v>82</v>
      </c>
      <c r="C30" s="930">
        <v>160</v>
      </c>
      <c r="D30" s="1037">
        <v>133</v>
      </c>
      <c r="E30" s="1377">
        <f t="shared" si="2"/>
        <v>0.95121951219512191</v>
      </c>
      <c r="F30" s="1378">
        <f t="shared" si="2"/>
        <v>-0.16875000000000001</v>
      </c>
    </row>
    <row r="31" spans="1:7" ht="15.75" customHeight="1">
      <c r="A31" s="835" t="s">
        <v>603</v>
      </c>
      <c r="B31" s="931">
        <v>5473</v>
      </c>
      <c r="C31" s="930">
        <v>10214</v>
      </c>
      <c r="D31" s="1037">
        <v>10544</v>
      </c>
      <c r="E31" s="1377">
        <f t="shared" si="2"/>
        <v>0.86625251233327238</v>
      </c>
      <c r="F31" s="1378">
        <f t="shared" si="2"/>
        <v>3.2308596044644602E-2</v>
      </c>
      <c r="G31" s="215"/>
    </row>
    <row r="32" spans="1:7" ht="15.75" customHeight="1">
      <c r="A32" s="222"/>
      <c r="B32" s="931"/>
      <c r="C32" s="930"/>
      <c r="D32" s="1037"/>
      <c r="E32" s="1379"/>
      <c r="F32" s="1380"/>
      <c r="G32" s="215"/>
    </row>
    <row r="33" spans="1:7" ht="15.75" customHeight="1">
      <c r="A33" s="224" t="s">
        <v>151</v>
      </c>
      <c r="B33" s="931"/>
      <c r="C33" s="930"/>
      <c r="D33" s="1037"/>
      <c r="E33" s="1379"/>
      <c r="F33" s="1380"/>
      <c r="G33" s="215"/>
    </row>
    <row r="34" spans="1:7" ht="15.75" customHeight="1">
      <c r="A34" s="222" t="s">
        <v>406</v>
      </c>
      <c r="B34" s="1071" t="s">
        <v>702</v>
      </c>
      <c r="C34" s="1072" t="s">
        <v>702</v>
      </c>
      <c r="D34" s="1073" t="s">
        <v>702</v>
      </c>
      <c r="E34" s="1381" t="s">
        <v>155</v>
      </c>
      <c r="F34" s="1382" t="s">
        <v>155</v>
      </c>
      <c r="G34" s="215"/>
    </row>
    <row r="35" spans="1:7" ht="15.75" customHeight="1">
      <c r="A35" s="222" t="s">
        <v>404</v>
      </c>
      <c r="B35" s="1071" t="s">
        <v>702</v>
      </c>
      <c r="C35" s="1072" t="s">
        <v>702</v>
      </c>
      <c r="D35" s="1073" t="s">
        <v>702</v>
      </c>
      <c r="E35" s="1381" t="s">
        <v>155</v>
      </c>
      <c r="F35" s="1382" t="s">
        <v>155</v>
      </c>
      <c r="G35" s="215"/>
    </row>
    <row r="36" spans="1:7" ht="15.75" customHeight="1">
      <c r="A36" s="19" t="s">
        <v>405</v>
      </c>
      <c r="B36" s="1071" t="s">
        <v>702</v>
      </c>
      <c r="C36" s="1072" t="s">
        <v>702</v>
      </c>
      <c r="D36" s="1073" t="s">
        <v>702</v>
      </c>
      <c r="E36" s="1381" t="s">
        <v>155</v>
      </c>
      <c r="F36" s="1382" t="s">
        <v>155</v>
      </c>
      <c r="G36" s="215"/>
    </row>
    <row r="37" spans="1:7" ht="16.5" customHeight="1">
      <c r="A37" s="835" t="s">
        <v>603</v>
      </c>
      <c r="B37" s="1071" t="s">
        <v>702</v>
      </c>
      <c r="C37" s="1072" t="s">
        <v>702</v>
      </c>
      <c r="D37" s="1374">
        <v>15465</v>
      </c>
      <c r="E37" s="1381" t="s">
        <v>155</v>
      </c>
      <c r="F37" s="1382" t="s">
        <v>155</v>
      </c>
    </row>
    <row r="38" spans="1:7" ht="16.5" customHeight="1" thickBot="1">
      <c r="A38" s="225"/>
      <c r="B38" s="932"/>
      <c r="C38" s="933"/>
      <c r="D38" s="1038"/>
      <c r="E38" s="1383"/>
      <c r="F38" s="1384"/>
      <c r="G38" s="215"/>
    </row>
    <row r="39" spans="1:7" s="200" customFormat="1" ht="13.5" thickTop="1">
      <c r="A39" s="1291" t="s">
        <v>820</v>
      </c>
      <c r="B39" s="1457"/>
      <c r="C39" s="1457"/>
      <c r="D39" s="1457"/>
      <c r="E39" s="1457"/>
      <c r="F39" s="1457"/>
    </row>
    <row r="40" spans="1:7" ht="30.75" customHeight="1">
      <c r="A40" s="1579" t="s">
        <v>821</v>
      </c>
      <c r="B40" s="1579"/>
      <c r="C40" s="1579"/>
      <c r="D40" s="1579"/>
      <c r="E40" s="1579"/>
      <c r="F40" s="1579"/>
    </row>
    <row r="41" spans="1:7" ht="39.75" customHeight="1">
      <c r="A41" s="1579" t="s">
        <v>604</v>
      </c>
      <c r="B41" s="1579"/>
      <c r="C41" s="1579"/>
      <c r="D41" s="1579"/>
      <c r="E41" s="1579"/>
      <c r="F41" s="1579"/>
    </row>
    <row r="42" spans="1:7" ht="14.25" customHeight="1">
      <c r="A42" s="855" t="str">
        <f>+data!A1</f>
        <v>Fonte: AT - Autoridade Tributária e Aduaneira</v>
      </c>
      <c r="B42" s="219"/>
    </row>
    <row r="43" spans="1:7" ht="10.5" customHeight="1">
      <c r="A43" s="282" t="str">
        <f>+data!A2</f>
        <v>Data: 2015-11</v>
      </c>
      <c r="B43" s="215"/>
    </row>
    <row r="44" spans="1:7" ht="10.5" customHeight="1">
      <c r="A44" s="280" t="str">
        <f>+data!A3</f>
        <v xml:space="preserve"> </v>
      </c>
      <c r="B44" s="215"/>
    </row>
    <row r="45" spans="1:7">
      <c r="A45" s="280"/>
      <c r="B45" s="215"/>
      <c r="C45" s="215"/>
      <c r="D45" s="215"/>
    </row>
    <row r="46" spans="1:7">
      <c r="B46" s="215"/>
      <c r="C46" s="215"/>
      <c r="D46" s="215"/>
      <c r="E46" s="215"/>
    </row>
    <row r="47" spans="1:7" s="370" customFormat="1">
      <c r="B47" s="215"/>
      <c r="C47" s="215"/>
      <c r="D47" s="215"/>
      <c r="E47" s="215"/>
    </row>
    <row r="48" spans="1:7">
      <c r="B48" s="215"/>
      <c r="C48" s="215"/>
      <c r="D48" s="215"/>
      <c r="E48" s="215"/>
    </row>
    <row r="49" spans="1:7">
      <c r="A49" s="370"/>
      <c r="B49" s="215"/>
      <c r="C49" s="215"/>
      <c r="D49" s="215"/>
      <c r="E49" s="215"/>
    </row>
    <row r="50" spans="1:7">
      <c r="B50" s="215"/>
      <c r="C50" s="215"/>
      <c r="D50" s="215"/>
      <c r="E50" s="215"/>
      <c r="G50" s="323"/>
    </row>
    <row r="51" spans="1:7">
      <c r="B51" s="215"/>
      <c r="C51" s="215"/>
      <c r="D51" s="215"/>
      <c r="E51" s="215"/>
    </row>
    <row r="52" spans="1:7">
      <c r="B52" s="237"/>
      <c r="C52" s="237"/>
      <c r="D52" s="237"/>
      <c r="E52" s="237"/>
      <c r="F52" s="237"/>
    </row>
    <row r="53" spans="1:7">
      <c r="F53" s="217"/>
    </row>
    <row r="54" spans="1:7">
      <c r="B54" s="237"/>
      <c r="C54" s="237"/>
      <c r="D54" s="237"/>
      <c r="E54" s="237"/>
    </row>
  </sheetData>
  <mergeCells count="7">
    <mergeCell ref="A40:F40"/>
    <mergeCell ref="A41:F41"/>
    <mergeCell ref="B10:B11"/>
    <mergeCell ref="C10:C11"/>
    <mergeCell ref="A10:A11"/>
    <mergeCell ref="D10:D11"/>
    <mergeCell ref="E10:F10"/>
  </mergeCells>
  <phoneticPr fontId="37" type="noConversion"/>
  <printOptions horizontalCentered="1"/>
  <pageMargins left="0.6692913385826772" right="0.39370078740157483" top="0.78740157480314965" bottom="0" header="0.55118110236220474" footer="0"/>
  <pageSetup paperSize="9" scale="99" orientation="portrait" r:id="rId1"/>
  <headerFooter alignWithMargins="0"/>
  <ignoredErrors>
    <ignoredError sqref="E11" twoDigitTextYear="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enableFormatConditionsCalculation="0">
    <tabColor theme="6" tint="0.59999389629810485"/>
    <pageSetUpPr fitToPage="1"/>
  </sheetPr>
  <dimension ref="A1:HM53"/>
  <sheetViews>
    <sheetView zoomScaleNormal="100" workbookViewId="0">
      <selection activeCell="A10" sqref="A10:A11"/>
    </sheetView>
  </sheetViews>
  <sheetFormatPr defaultColWidth="9.140625" defaultRowHeight="12.75"/>
  <cols>
    <col min="1" max="1" width="36.28515625" style="195" customWidth="1"/>
    <col min="2" max="2" width="12.42578125" style="195" customWidth="1"/>
    <col min="3" max="3" width="13.42578125" style="195" bestFit="1" customWidth="1"/>
    <col min="4" max="4" width="13.42578125" style="195" customWidth="1"/>
    <col min="5" max="5" width="8.7109375" style="195" customWidth="1"/>
    <col min="6" max="6" width="9.140625" style="195"/>
    <col min="7" max="7" width="9.5703125" style="217" customWidth="1"/>
    <col min="8" max="8" width="21" style="195" bestFit="1" customWidth="1"/>
    <col min="9" max="16384" width="9.140625" style="195"/>
  </cols>
  <sheetData>
    <row r="1" spans="1:9" ht="27.75">
      <c r="A1" s="1183" t="s">
        <v>411</v>
      </c>
    </row>
    <row r="2" spans="1:9" s="216" customFormat="1" ht="26.25">
      <c r="A2" s="704" t="s">
        <v>500</v>
      </c>
      <c r="E2" s="686"/>
      <c r="G2" s="226"/>
    </row>
    <row r="3" spans="1:9" s="216" customFormat="1" ht="18" customHeight="1">
      <c r="A3" s="255"/>
      <c r="G3" s="226"/>
    </row>
    <row r="4" spans="1:9" s="216" customFormat="1" ht="24" customHeight="1">
      <c r="A4" s="698" t="s">
        <v>605</v>
      </c>
      <c r="B4" s="699"/>
      <c r="C4" s="699"/>
      <c r="D4" s="699"/>
      <c r="E4" s="699"/>
      <c r="F4" s="1"/>
      <c r="G4" s="226"/>
    </row>
    <row r="5" spans="1:9" ht="18" customHeight="1">
      <c r="A5" s="317" t="s">
        <v>162</v>
      </c>
      <c r="B5" s="14"/>
      <c r="C5" s="13"/>
      <c r="D5" s="13"/>
      <c r="E5" s="14"/>
      <c r="F5" s="12"/>
    </row>
    <row r="6" spans="1:9" ht="18" customHeight="1">
      <c r="A6" s="254"/>
      <c r="B6" s="14"/>
      <c r="C6" s="13"/>
      <c r="D6" s="13"/>
      <c r="E6" s="14"/>
      <c r="F6" s="12"/>
    </row>
    <row r="7" spans="1:9" ht="18" customHeight="1">
      <c r="A7" s="253" t="s">
        <v>55</v>
      </c>
      <c r="B7" s="158"/>
      <c r="C7" s="158"/>
      <c r="D7" s="158"/>
      <c r="E7" s="158"/>
      <c r="F7" s="15"/>
    </row>
    <row r="8" spans="1:9" ht="18" customHeight="1">
      <c r="A8" s="158"/>
      <c r="B8" s="158"/>
      <c r="C8" s="158"/>
      <c r="D8" s="158"/>
      <c r="E8" s="158"/>
      <c r="F8" s="15"/>
    </row>
    <row r="9" spans="1:9" ht="18" customHeight="1" thickBot="1">
      <c r="A9" s="199" t="s">
        <v>141</v>
      </c>
      <c r="B9" s="219"/>
      <c r="C9" s="218"/>
      <c r="D9" s="218"/>
      <c r="E9" s="219"/>
      <c r="F9" s="217"/>
    </row>
    <row r="10" spans="1:9" ht="22.5" customHeight="1" thickTop="1" thickBot="1">
      <c r="A10" s="1606" t="s">
        <v>58</v>
      </c>
      <c r="B10" s="1542">
        <v>2012</v>
      </c>
      <c r="C10" s="1538">
        <v>2013</v>
      </c>
      <c r="D10" s="1600">
        <v>2014</v>
      </c>
      <c r="E10" s="1596" t="s">
        <v>50</v>
      </c>
      <c r="F10" s="1597"/>
    </row>
    <row r="11" spans="1:9" ht="22.5" customHeight="1" thickTop="1" thickBot="1">
      <c r="A11" s="1605"/>
      <c r="B11" s="1543"/>
      <c r="C11" s="1539"/>
      <c r="D11" s="1601"/>
      <c r="E11" s="1339" t="s">
        <v>630</v>
      </c>
      <c r="F11" s="1340" t="s">
        <v>710</v>
      </c>
    </row>
    <row r="12" spans="1:9" ht="15.75" customHeight="1" thickTop="1">
      <c r="A12" s="220" t="s">
        <v>56</v>
      </c>
      <c r="B12" s="929"/>
      <c r="C12" s="934"/>
      <c r="D12" s="1039"/>
      <c r="E12" s="1375"/>
      <c r="F12" s="1376"/>
      <c r="H12" s="1096"/>
    </row>
    <row r="13" spans="1:9" ht="15.75" customHeight="1">
      <c r="A13" s="222" t="s">
        <v>369</v>
      </c>
      <c r="B13" s="931">
        <v>17052.565067219999</v>
      </c>
      <c r="C13" s="935">
        <v>15122.34806661</v>
      </c>
      <c r="D13" s="1040">
        <v>26478.230881759999</v>
      </c>
      <c r="E13" s="1377">
        <f>+IF(B13&gt;0,(C13-B13)/B13,"-")</f>
        <v>-0.11319217918249955</v>
      </c>
      <c r="F13" s="1378">
        <f>+IF(C13&gt;0,(D13-C13)/C13,"-")</f>
        <v>0.75093383415923876</v>
      </c>
      <c r="G13" s="323"/>
      <c r="H13" s="1096"/>
    </row>
    <row r="14" spans="1:9" ht="15.75" customHeight="1">
      <c r="A14" s="222" t="s">
        <v>407</v>
      </c>
      <c r="B14" s="931">
        <v>17475.091093529998</v>
      </c>
      <c r="C14" s="935">
        <v>18174.069370519999</v>
      </c>
      <c r="D14" s="1040">
        <v>20234.160844580001</v>
      </c>
      <c r="E14" s="1377">
        <f t="shared" ref="E14:F17" si="0">+IF(B14&gt;0,(C14-B14)/B14,"-")</f>
        <v>3.9998548405209278E-2</v>
      </c>
      <c r="F14" s="1378">
        <f t="shared" si="0"/>
        <v>0.11335334052381568</v>
      </c>
      <c r="G14" s="323"/>
      <c r="H14" s="1096"/>
    </row>
    <row r="15" spans="1:9" ht="15.75" customHeight="1">
      <c r="A15" s="222" t="s">
        <v>404</v>
      </c>
      <c r="B15" s="931">
        <v>2411.69</v>
      </c>
      <c r="C15" s="935">
        <v>2005.66971582</v>
      </c>
      <c r="D15" s="1040">
        <v>2071.3606129</v>
      </c>
      <c r="E15" s="1377">
        <f t="shared" si="0"/>
        <v>-0.16835508882982475</v>
      </c>
      <c r="F15" s="1378">
        <f t="shared" si="0"/>
        <v>3.2752599574024523E-2</v>
      </c>
      <c r="H15" s="1096"/>
    </row>
    <row r="16" spans="1:9" ht="15.75" customHeight="1">
      <c r="A16" s="19" t="s">
        <v>405</v>
      </c>
      <c r="B16" s="1516">
        <v>8.7100000000000009</v>
      </c>
      <c r="C16" s="1517">
        <v>6.9636703899999999</v>
      </c>
      <c r="D16" s="1518">
        <v>6.5025738400000002</v>
      </c>
      <c r="E16" s="1377">
        <f t="shared" si="0"/>
        <v>-0.20049708495981639</v>
      </c>
      <c r="F16" s="1378">
        <f t="shared" si="0"/>
        <v>-6.6214585725100597E-2</v>
      </c>
      <c r="H16" s="1096"/>
      <c r="I16" s="215"/>
    </row>
    <row r="17" spans="1:8" ht="15.75" customHeight="1">
      <c r="A17" s="835" t="s">
        <v>603</v>
      </c>
      <c r="B17" s="931">
        <v>13126.43</v>
      </c>
      <c r="C17" s="935">
        <v>13917.16932743</v>
      </c>
      <c r="D17" s="1040">
        <v>16344.2148844</v>
      </c>
      <c r="E17" s="1377">
        <f t="shared" si="0"/>
        <v>6.0240242581570104E-2</v>
      </c>
      <c r="F17" s="1378">
        <f t="shared" si="0"/>
        <v>0.17439218420562169</v>
      </c>
      <c r="G17" s="323"/>
      <c r="H17" s="1096"/>
    </row>
    <row r="18" spans="1:8" ht="15.75" customHeight="1">
      <c r="A18" s="222"/>
      <c r="B18" s="931"/>
      <c r="C18" s="935"/>
      <c r="D18" s="1040"/>
      <c r="E18" s="1377"/>
      <c r="F18" s="1378"/>
      <c r="G18" s="323"/>
      <c r="H18" s="1096"/>
    </row>
    <row r="19" spans="1:8" ht="15.75" customHeight="1">
      <c r="A19" s="20" t="s">
        <v>152</v>
      </c>
      <c r="B19" s="931"/>
      <c r="C19" s="935"/>
      <c r="D19" s="1040"/>
      <c r="E19" s="1377"/>
      <c r="F19" s="1378"/>
      <c r="G19" s="323"/>
      <c r="H19" s="1096"/>
    </row>
    <row r="20" spans="1:8" ht="15.75" customHeight="1">
      <c r="A20" s="222" t="s">
        <v>368</v>
      </c>
      <c r="B20" s="931">
        <v>262.85000000000002</v>
      </c>
      <c r="C20" s="935">
        <v>261.14442822000001</v>
      </c>
      <c r="D20" s="1040">
        <v>132.92905051</v>
      </c>
      <c r="E20" s="1377">
        <f t="shared" ref="E20:F24" si="1">+IF(B20&gt;0,(C20-B20)/B20,"-")</f>
        <v>-6.4887646186038185E-3</v>
      </c>
      <c r="F20" s="1378">
        <f t="shared" si="1"/>
        <v>-0.49097496961331111</v>
      </c>
      <c r="G20" s="323"/>
    </row>
    <row r="21" spans="1:8" ht="15.75" customHeight="1">
      <c r="A21" s="222" t="s">
        <v>406</v>
      </c>
      <c r="B21" s="931">
        <v>853.55</v>
      </c>
      <c r="C21" s="935">
        <v>958.04841224999996</v>
      </c>
      <c r="D21" s="1040">
        <v>1208.18327499</v>
      </c>
      <c r="E21" s="1377">
        <f t="shared" si="1"/>
        <v>0.12242799162322067</v>
      </c>
      <c r="F21" s="1378">
        <f t="shared" si="1"/>
        <v>0.26108791533044995</v>
      </c>
      <c r="G21" s="323"/>
    </row>
    <row r="22" spans="1:8" ht="15.75" customHeight="1">
      <c r="A22" s="222" t="s">
        <v>404</v>
      </c>
      <c r="B22" s="1516">
        <v>46.29</v>
      </c>
      <c r="C22" s="1517">
        <v>40.32416259</v>
      </c>
      <c r="D22" s="1518">
        <v>33.41575855</v>
      </c>
      <c r="E22" s="1377">
        <f t="shared" si="1"/>
        <v>-0.12887961568373296</v>
      </c>
      <c r="F22" s="1378">
        <f t="shared" si="1"/>
        <v>-0.17132169885936374</v>
      </c>
      <c r="G22" s="323"/>
    </row>
    <row r="23" spans="1:8" ht="15.75" customHeight="1">
      <c r="A23" s="19" t="s">
        <v>405</v>
      </c>
      <c r="B23" s="1516">
        <v>0.2</v>
      </c>
      <c r="C23" s="1517">
        <v>0.26201972000000001</v>
      </c>
      <c r="D23" s="1515">
        <v>3.5032839999999996E-2</v>
      </c>
      <c r="E23" s="1377">
        <f t="shared" si="1"/>
        <v>0.3100986</v>
      </c>
      <c r="F23" s="1378">
        <f t="shared" si="1"/>
        <v>-0.86629693368117477</v>
      </c>
      <c r="G23" s="323"/>
    </row>
    <row r="24" spans="1:8" ht="15.75" customHeight="1">
      <c r="A24" s="836" t="s">
        <v>603</v>
      </c>
      <c r="B24" s="931">
        <v>807.07</v>
      </c>
      <c r="C24" s="936">
        <v>917.46222994000004</v>
      </c>
      <c r="D24" s="1040">
        <v>1174.7324835999998</v>
      </c>
      <c r="E24" s="1377">
        <f t="shared" si="1"/>
        <v>0.13678148108590332</v>
      </c>
      <c r="F24" s="1378">
        <f t="shared" si="1"/>
        <v>0.28041508986895802</v>
      </c>
      <c r="G24" s="323"/>
    </row>
    <row r="25" spans="1:8" ht="15.75" customHeight="1">
      <c r="A25" s="758"/>
      <c r="B25" s="931"/>
      <c r="C25" s="936"/>
      <c r="D25" s="1040"/>
      <c r="E25" s="1377"/>
      <c r="F25" s="1378"/>
      <c r="G25" s="323"/>
    </row>
    <row r="26" spans="1:8" ht="15.75" customHeight="1">
      <c r="A26" s="224" t="s">
        <v>172</v>
      </c>
      <c r="B26" s="931"/>
      <c r="C26" s="936"/>
      <c r="D26" s="1040"/>
      <c r="E26" s="1377"/>
      <c r="F26" s="1378"/>
      <c r="G26" s="323"/>
    </row>
    <row r="27" spans="1:8" ht="15.75" customHeight="1">
      <c r="A27" s="222" t="s">
        <v>368</v>
      </c>
      <c r="B27" s="931">
        <v>723.32548164000002</v>
      </c>
      <c r="C27" s="935">
        <v>555.94755583000006</v>
      </c>
      <c r="D27" s="1041">
        <v>527.87936461000004</v>
      </c>
      <c r="E27" s="1377">
        <f t="shared" ref="E27:F31" si="2">+IF(B27&gt;0,(C27-B27)/B27,"-")</f>
        <v>-0.23140056593955882</v>
      </c>
      <c r="F27" s="1378">
        <f t="shared" si="2"/>
        <v>-5.0487120458863617E-2</v>
      </c>
      <c r="G27" s="323"/>
    </row>
    <row r="28" spans="1:8" ht="15.75" customHeight="1">
      <c r="A28" s="222" t="s">
        <v>406</v>
      </c>
      <c r="B28" s="931">
        <v>1091.8599999999999</v>
      </c>
      <c r="C28" s="935">
        <v>1289.25610409</v>
      </c>
      <c r="D28" s="1041">
        <v>1842.7218033800002</v>
      </c>
      <c r="E28" s="1377">
        <f t="shared" si="2"/>
        <v>0.18078884114263746</v>
      </c>
      <c r="F28" s="1378">
        <f t="shared" si="2"/>
        <v>0.42929073403973123</v>
      </c>
      <c r="G28" s="579"/>
    </row>
    <row r="29" spans="1:8" ht="15.75" customHeight="1">
      <c r="A29" s="222" t="s">
        <v>404</v>
      </c>
      <c r="B29" s="1516">
        <v>0.53</v>
      </c>
      <c r="C29" s="1517">
        <v>0.90194344000000004</v>
      </c>
      <c r="D29" s="1519">
        <v>1.3616204599999999</v>
      </c>
      <c r="E29" s="1377">
        <f t="shared" si="2"/>
        <v>0.70178007547169807</v>
      </c>
      <c r="F29" s="1378">
        <f t="shared" si="2"/>
        <v>0.50965171385913055</v>
      </c>
      <c r="G29" s="195"/>
    </row>
    <row r="30" spans="1:8" ht="15.75" customHeight="1">
      <c r="A30" s="19" t="s">
        <v>405</v>
      </c>
      <c r="B30" s="1516">
        <v>9.59</v>
      </c>
      <c r="C30" s="1517">
        <v>12.92526477</v>
      </c>
      <c r="D30" s="1519">
        <v>8.7507758100000004</v>
      </c>
      <c r="E30" s="1377">
        <f t="shared" si="2"/>
        <v>0.34778569030239836</v>
      </c>
      <c r="F30" s="1378">
        <f t="shared" si="2"/>
        <v>-0.32297125314516861</v>
      </c>
      <c r="G30" s="323"/>
    </row>
    <row r="31" spans="1:8" ht="15.75" customHeight="1">
      <c r="A31" s="835" t="s">
        <v>603</v>
      </c>
      <c r="B31" s="931">
        <v>1083.2728599899999</v>
      </c>
      <c r="C31" s="935">
        <v>1276.1595335899999</v>
      </c>
      <c r="D31" s="1040">
        <v>1832.6642572200001</v>
      </c>
      <c r="E31" s="1377">
        <f t="shared" si="2"/>
        <v>0.17805917670805543</v>
      </c>
      <c r="F31" s="1378">
        <f t="shared" si="2"/>
        <v>0.43607770735723084</v>
      </c>
      <c r="G31" s="195"/>
    </row>
    <row r="32" spans="1:8" ht="15.75" customHeight="1">
      <c r="A32" s="222"/>
      <c r="B32" s="931"/>
      <c r="C32" s="935"/>
      <c r="D32" s="1040"/>
      <c r="E32" s="1379"/>
      <c r="F32" s="1380"/>
      <c r="G32" s="323"/>
    </row>
    <row r="33" spans="1:221" ht="15.75" customHeight="1">
      <c r="A33" s="224" t="s">
        <v>151</v>
      </c>
      <c r="B33" s="931"/>
      <c r="C33" s="935"/>
      <c r="D33" s="1040"/>
      <c r="E33" s="1379"/>
      <c r="F33" s="1380"/>
      <c r="G33" s="323"/>
    </row>
    <row r="34" spans="1:221" ht="15.75" customHeight="1">
      <c r="A34" s="222" t="s">
        <v>406</v>
      </c>
      <c r="B34" s="1074" t="s">
        <v>702</v>
      </c>
      <c r="C34" s="1075" t="s">
        <v>702</v>
      </c>
      <c r="D34" s="1076" t="s">
        <v>702</v>
      </c>
      <c r="E34" s="1379" t="s">
        <v>155</v>
      </c>
      <c r="F34" s="1380" t="s">
        <v>155</v>
      </c>
      <c r="G34" s="323"/>
    </row>
    <row r="35" spans="1:221" s="312" customFormat="1" ht="20.25" customHeight="1">
      <c r="A35" s="222" t="s">
        <v>404</v>
      </c>
      <c r="B35" s="1074" t="s">
        <v>702</v>
      </c>
      <c r="C35" s="1075" t="s">
        <v>702</v>
      </c>
      <c r="D35" s="1076" t="s">
        <v>702</v>
      </c>
      <c r="E35" s="1379" t="s">
        <v>155</v>
      </c>
      <c r="F35" s="1385" t="s">
        <v>155</v>
      </c>
      <c r="G35" s="323"/>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c r="CA35" s="311"/>
      <c r="CB35" s="311"/>
      <c r="CC35" s="311"/>
      <c r="CD35" s="311"/>
      <c r="CE35" s="311"/>
      <c r="CF35" s="311"/>
      <c r="CG35" s="311"/>
      <c r="CH35" s="311"/>
      <c r="CI35" s="311"/>
      <c r="CJ35" s="311"/>
      <c r="CK35" s="311"/>
      <c r="CL35" s="311"/>
      <c r="CM35" s="311"/>
      <c r="CN35" s="311"/>
      <c r="CO35" s="311"/>
      <c r="CP35" s="311"/>
      <c r="CQ35" s="311"/>
      <c r="CR35" s="311"/>
      <c r="CS35" s="311"/>
      <c r="CT35" s="311"/>
      <c r="CU35" s="311"/>
      <c r="CV35" s="311"/>
      <c r="CW35" s="311"/>
      <c r="CX35" s="311"/>
      <c r="CY35" s="311"/>
      <c r="CZ35" s="311"/>
      <c r="DA35" s="311"/>
      <c r="DB35" s="311"/>
      <c r="DC35" s="311"/>
      <c r="DD35" s="311"/>
      <c r="DE35" s="311"/>
      <c r="DF35" s="311"/>
      <c r="DG35" s="311"/>
      <c r="DH35" s="311"/>
      <c r="DI35" s="311"/>
      <c r="DJ35" s="311"/>
      <c r="DK35" s="311"/>
      <c r="DL35" s="311"/>
      <c r="DM35" s="311"/>
      <c r="DN35" s="311"/>
      <c r="DO35" s="311"/>
      <c r="DP35" s="311"/>
      <c r="DQ35" s="311"/>
      <c r="DR35" s="311"/>
      <c r="DS35" s="311"/>
      <c r="DT35" s="311"/>
      <c r="DU35" s="311"/>
      <c r="DV35" s="311"/>
      <c r="DW35" s="311"/>
      <c r="DX35" s="311"/>
      <c r="DY35" s="311"/>
      <c r="DZ35" s="311"/>
      <c r="EA35" s="311"/>
      <c r="EB35" s="311"/>
      <c r="EC35" s="311"/>
      <c r="ED35" s="311"/>
      <c r="EE35" s="311"/>
      <c r="EF35" s="311"/>
      <c r="EG35" s="311"/>
      <c r="EH35" s="311"/>
      <c r="EI35" s="311"/>
      <c r="EJ35" s="311"/>
      <c r="EK35" s="311"/>
      <c r="EL35" s="311"/>
      <c r="EM35" s="311"/>
      <c r="EN35" s="311"/>
      <c r="EO35" s="311"/>
      <c r="EP35" s="311"/>
      <c r="EQ35" s="311"/>
      <c r="ER35" s="311"/>
      <c r="ES35" s="311"/>
      <c r="ET35" s="311"/>
      <c r="EU35" s="311"/>
      <c r="EV35" s="311"/>
      <c r="EW35" s="311"/>
      <c r="EX35" s="311"/>
      <c r="EY35" s="311"/>
      <c r="EZ35" s="311"/>
      <c r="FA35" s="311"/>
      <c r="FB35" s="311"/>
      <c r="FC35" s="311"/>
      <c r="FD35" s="311"/>
      <c r="FE35" s="311"/>
      <c r="FF35" s="311"/>
      <c r="FG35" s="311"/>
      <c r="FH35" s="311"/>
      <c r="FI35" s="311"/>
      <c r="FJ35" s="311"/>
      <c r="FK35" s="311"/>
      <c r="FL35" s="311"/>
      <c r="FM35" s="311"/>
      <c r="FN35" s="311"/>
      <c r="FO35" s="311"/>
      <c r="FP35" s="311"/>
      <c r="FQ35" s="311"/>
      <c r="FR35" s="311"/>
      <c r="FS35" s="311"/>
      <c r="FT35" s="311"/>
      <c r="FU35" s="311"/>
      <c r="FV35" s="311"/>
      <c r="FW35" s="311"/>
      <c r="FX35" s="311"/>
      <c r="FY35" s="311"/>
      <c r="FZ35" s="311"/>
      <c r="GA35" s="311"/>
      <c r="GB35" s="311"/>
      <c r="GC35" s="311"/>
      <c r="GD35" s="311"/>
      <c r="GE35" s="311"/>
      <c r="GF35" s="311"/>
      <c r="GG35" s="311"/>
      <c r="GH35" s="311"/>
      <c r="GI35" s="311"/>
      <c r="GJ35" s="311"/>
      <c r="GK35" s="311"/>
      <c r="GL35" s="311"/>
      <c r="GM35" s="311"/>
      <c r="GN35" s="311"/>
      <c r="GO35" s="311"/>
      <c r="GP35" s="311"/>
      <c r="GQ35" s="311"/>
      <c r="GR35" s="311"/>
      <c r="GS35" s="311"/>
      <c r="GT35" s="311"/>
      <c r="GU35" s="311"/>
      <c r="GV35" s="311"/>
      <c r="GW35" s="311"/>
      <c r="GX35" s="311"/>
      <c r="GY35" s="311"/>
      <c r="GZ35" s="311"/>
      <c r="HA35" s="311"/>
      <c r="HB35" s="311"/>
      <c r="HC35" s="311"/>
      <c r="HD35" s="311"/>
      <c r="HE35" s="311"/>
      <c r="HF35" s="311"/>
      <c r="HG35" s="311"/>
      <c r="HH35" s="311"/>
      <c r="HI35" s="311"/>
      <c r="HJ35" s="311"/>
      <c r="HK35" s="311"/>
      <c r="HL35" s="311"/>
      <c r="HM35" s="311"/>
    </row>
    <row r="36" spans="1:221" s="312" customFormat="1" ht="20.25" customHeight="1">
      <c r="A36" s="19" t="s">
        <v>405</v>
      </c>
      <c r="B36" s="1074" t="s">
        <v>702</v>
      </c>
      <c r="C36" s="1075" t="s">
        <v>702</v>
      </c>
      <c r="D36" s="1076" t="s">
        <v>702</v>
      </c>
      <c r="E36" s="1379" t="s">
        <v>155</v>
      </c>
      <c r="F36" s="1385" t="s">
        <v>155</v>
      </c>
      <c r="G36" s="323"/>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1"/>
      <c r="DC36" s="311"/>
      <c r="DD36" s="311"/>
      <c r="DE36" s="311"/>
      <c r="DF36" s="311"/>
      <c r="DG36" s="311"/>
      <c r="DH36" s="311"/>
      <c r="DI36" s="311"/>
      <c r="DJ36" s="311"/>
      <c r="DK36" s="311"/>
      <c r="DL36" s="311"/>
      <c r="DM36" s="311"/>
      <c r="DN36" s="311"/>
      <c r="DO36" s="311"/>
      <c r="DP36" s="311"/>
      <c r="DQ36" s="311"/>
      <c r="DR36" s="311"/>
      <c r="DS36" s="311"/>
      <c r="DT36" s="311"/>
      <c r="DU36" s="311"/>
      <c r="DV36" s="311"/>
      <c r="DW36" s="311"/>
      <c r="DX36" s="311"/>
      <c r="DY36" s="311"/>
      <c r="DZ36" s="311"/>
      <c r="EA36" s="311"/>
      <c r="EB36" s="311"/>
      <c r="EC36" s="311"/>
      <c r="ED36" s="311"/>
      <c r="EE36" s="311"/>
      <c r="EF36" s="311"/>
      <c r="EG36" s="311"/>
      <c r="EH36" s="311"/>
      <c r="EI36" s="311"/>
      <c r="EJ36" s="311"/>
      <c r="EK36" s="311"/>
      <c r="EL36" s="311"/>
      <c r="EM36" s="311"/>
      <c r="EN36" s="311"/>
      <c r="EO36" s="311"/>
      <c r="EP36" s="311"/>
      <c r="EQ36" s="311"/>
      <c r="ER36" s="311"/>
      <c r="ES36" s="311"/>
      <c r="ET36" s="311"/>
      <c r="EU36" s="311"/>
      <c r="EV36" s="311"/>
      <c r="EW36" s="311"/>
      <c r="EX36" s="311"/>
      <c r="EY36" s="311"/>
      <c r="EZ36" s="311"/>
      <c r="FA36" s="311"/>
      <c r="FB36" s="311"/>
      <c r="FC36" s="311"/>
      <c r="FD36" s="311"/>
      <c r="FE36" s="311"/>
      <c r="FF36" s="311"/>
      <c r="FG36" s="311"/>
      <c r="FH36" s="311"/>
      <c r="FI36" s="311"/>
      <c r="FJ36" s="311"/>
      <c r="FK36" s="311"/>
      <c r="FL36" s="311"/>
      <c r="FM36" s="311"/>
      <c r="FN36" s="311"/>
      <c r="FO36" s="311"/>
      <c r="FP36" s="311"/>
      <c r="FQ36" s="311"/>
      <c r="FR36" s="311"/>
      <c r="FS36" s="311"/>
      <c r="FT36" s="311"/>
      <c r="FU36" s="311"/>
      <c r="FV36" s="311"/>
      <c r="FW36" s="311"/>
      <c r="FX36" s="311"/>
      <c r="FY36" s="311"/>
      <c r="FZ36" s="311"/>
      <c r="GA36" s="311"/>
      <c r="GB36" s="311"/>
      <c r="GC36" s="311"/>
      <c r="GD36" s="311"/>
      <c r="GE36" s="311"/>
      <c r="GF36" s="311"/>
      <c r="GG36" s="311"/>
      <c r="GH36" s="311"/>
      <c r="GI36" s="311"/>
      <c r="GJ36" s="311"/>
      <c r="GK36" s="311"/>
      <c r="GL36" s="311"/>
      <c r="GM36" s="311"/>
      <c r="GN36" s="311"/>
      <c r="GO36" s="311"/>
      <c r="GP36" s="311"/>
      <c r="GQ36" s="311"/>
      <c r="GR36" s="311"/>
      <c r="GS36" s="311"/>
      <c r="GT36" s="311"/>
      <c r="GU36" s="311"/>
      <c r="GV36" s="311"/>
      <c r="GW36" s="311"/>
      <c r="GX36" s="311"/>
      <c r="GY36" s="311"/>
      <c r="GZ36" s="311"/>
      <c r="HA36" s="311"/>
      <c r="HB36" s="311"/>
      <c r="HC36" s="311"/>
      <c r="HD36" s="311"/>
      <c r="HE36" s="311"/>
      <c r="HF36" s="311"/>
      <c r="HG36" s="311"/>
      <c r="HH36" s="311"/>
      <c r="HI36" s="311"/>
      <c r="HJ36" s="311"/>
      <c r="HK36" s="311"/>
      <c r="HL36" s="311"/>
      <c r="HM36" s="311"/>
    </row>
    <row r="37" spans="1:221" s="312" customFormat="1" ht="20.25" customHeight="1">
      <c r="A37" s="835" t="s">
        <v>603</v>
      </c>
      <c r="B37" s="1074" t="s">
        <v>702</v>
      </c>
      <c r="C37" s="1075" t="s">
        <v>702</v>
      </c>
      <c r="D37" s="1041">
        <v>93.743291049999996</v>
      </c>
      <c r="E37" s="1379" t="s">
        <v>155</v>
      </c>
      <c r="F37" s="1385" t="s">
        <v>155</v>
      </c>
      <c r="G37" s="323"/>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L37" s="311"/>
      <c r="BM37" s="311"/>
      <c r="BN37" s="311"/>
      <c r="BO37" s="311"/>
      <c r="BP37" s="311"/>
      <c r="BQ37" s="311"/>
      <c r="BR37" s="311"/>
      <c r="BS37" s="311"/>
      <c r="BT37" s="311"/>
      <c r="BU37" s="311"/>
      <c r="BV37" s="311"/>
      <c r="BW37" s="311"/>
      <c r="BX37" s="311"/>
      <c r="BY37" s="311"/>
      <c r="BZ37" s="311"/>
      <c r="CA37" s="311"/>
      <c r="CB37" s="311"/>
      <c r="CC37" s="311"/>
      <c r="CD37" s="311"/>
      <c r="CE37" s="311"/>
      <c r="CF37" s="311"/>
      <c r="CG37" s="311"/>
      <c r="CH37" s="311"/>
      <c r="CI37" s="311"/>
      <c r="CJ37" s="311"/>
      <c r="CK37" s="311"/>
      <c r="CL37" s="311"/>
      <c r="CM37" s="311"/>
      <c r="CN37" s="311"/>
      <c r="CO37" s="311"/>
      <c r="CP37" s="311"/>
      <c r="CQ37" s="311"/>
      <c r="CR37" s="311"/>
      <c r="CS37" s="311"/>
      <c r="CT37" s="311"/>
      <c r="CU37" s="311"/>
      <c r="CV37" s="311"/>
      <c r="CW37" s="311"/>
      <c r="CX37" s="311"/>
      <c r="CY37" s="311"/>
      <c r="CZ37" s="311"/>
      <c r="DA37" s="311"/>
      <c r="DB37" s="311"/>
      <c r="DC37" s="311"/>
      <c r="DD37" s="311"/>
      <c r="DE37" s="311"/>
      <c r="DF37" s="311"/>
      <c r="DG37" s="311"/>
      <c r="DH37" s="311"/>
      <c r="DI37" s="311"/>
      <c r="DJ37" s="311"/>
      <c r="DK37" s="311"/>
      <c r="DL37" s="311"/>
      <c r="DM37" s="311"/>
      <c r="DN37" s="311"/>
      <c r="DO37" s="311"/>
      <c r="DP37" s="311"/>
      <c r="DQ37" s="311"/>
      <c r="DR37" s="311"/>
      <c r="DS37" s="311"/>
      <c r="DT37" s="311"/>
      <c r="DU37" s="311"/>
      <c r="DV37" s="311"/>
      <c r="DW37" s="311"/>
      <c r="DX37" s="311"/>
      <c r="DY37" s="311"/>
      <c r="DZ37" s="311"/>
      <c r="EA37" s="311"/>
      <c r="EB37" s="311"/>
      <c r="EC37" s="311"/>
      <c r="ED37" s="311"/>
      <c r="EE37" s="311"/>
      <c r="EF37" s="311"/>
      <c r="EG37" s="311"/>
      <c r="EH37" s="311"/>
      <c r="EI37" s="311"/>
      <c r="EJ37" s="311"/>
      <c r="EK37" s="311"/>
      <c r="EL37" s="311"/>
      <c r="EM37" s="311"/>
      <c r="EN37" s="311"/>
      <c r="EO37" s="311"/>
      <c r="EP37" s="311"/>
      <c r="EQ37" s="311"/>
      <c r="ER37" s="311"/>
      <c r="ES37" s="311"/>
      <c r="ET37" s="311"/>
      <c r="EU37" s="311"/>
      <c r="EV37" s="311"/>
      <c r="EW37" s="311"/>
      <c r="EX37" s="311"/>
      <c r="EY37" s="311"/>
      <c r="EZ37" s="311"/>
      <c r="FA37" s="311"/>
      <c r="FB37" s="311"/>
      <c r="FC37" s="311"/>
      <c r="FD37" s="311"/>
      <c r="FE37" s="311"/>
      <c r="FF37" s="311"/>
      <c r="FG37" s="311"/>
      <c r="FH37" s="311"/>
      <c r="FI37" s="311"/>
      <c r="FJ37" s="311"/>
      <c r="FK37" s="311"/>
      <c r="FL37" s="311"/>
      <c r="FM37" s="311"/>
      <c r="FN37" s="311"/>
      <c r="FO37" s="311"/>
      <c r="FP37" s="311"/>
      <c r="FQ37" s="311"/>
      <c r="FR37" s="311"/>
      <c r="FS37" s="311"/>
      <c r="FT37" s="311"/>
      <c r="FU37" s="311"/>
      <c r="FV37" s="311"/>
      <c r="FW37" s="311"/>
      <c r="FX37" s="311"/>
      <c r="FY37" s="311"/>
      <c r="FZ37" s="311"/>
      <c r="GA37" s="311"/>
      <c r="GB37" s="311"/>
      <c r="GC37" s="311"/>
      <c r="GD37" s="311"/>
      <c r="GE37" s="311"/>
      <c r="GF37" s="311"/>
      <c r="GG37" s="311"/>
      <c r="GH37" s="311"/>
      <c r="GI37" s="311"/>
      <c r="GJ37" s="311"/>
      <c r="GK37" s="311"/>
      <c r="GL37" s="311"/>
      <c r="GM37" s="311"/>
      <c r="GN37" s="311"/>
      <c r="GO37" s="311"/>
      <c r="GP37" s="311"/>
      <c r="GQ37" s="311"/>
      <c r="GR37" s="311"/>
      <c r="GS37" s="311"/>
      <c r="GT37" s="311"/>
      <c r="GU37" s="311"/>
      <c r="GV37" s="311"/>
      <c r="GW37" s="311"/>
      <c r="GX37" s="311"/>
      <c r="GY37" s="311"/>
      <c r="GZ37" s="311"/>
      <c r="HA37" s="311"/>
      <c r="HB37" s="311"/>
      <c r="HC37" s="311"/>
      <c r="HD37" s="311"/>
      <c r="HE37" s="311"/>
      <c r="HF37" s="311"/>
      <c r="HG37" s="311"/>
      <c r="HH37" s="311"/>
      <c r="HI37" s="311"/>
      <c r="HJ37" s="311"/>
      <c r="HK37" s="311"/>
      <c r="HL37" s="311"/>
      <c r="HM37" s="311"/>
    </row>
    <row r="38" spans="1:221" ht="15.75" customHeight="1" thickBot="1">
      <c r="A38" s="225"/>
      <c r="B38" s="932"/>
      <c r="C38" s="937"/>
      <c r="D38" s="1042"/>
      <c r="E38" s="1383"/>
      <c r="F38" s="1384"/>
      <c r="G38" s="323"/>
    </row>
    <row r="39" spans="1:221" s="200" customFormat="1" ht="13.5" thickTop="1">
      <c r="A39" s="1291" t="s">
        <v>400</v>
      </c>
      <c r="B39" s="1457"/>
      <c r="C39" s="1457"/>
      <c r="D39" s="1457"/>
      <c r="E39" s="1457"/>
      <c r="F39" s="1457"/>
    </row>
    <row r="40" spans="1:221" ht="30.75" customHeight="1">
      <c r="A40" s="1568" t="s">
        <v>821</v>
      </c>
      <c r="B40" s="1568"/>
      <c r="C40" s="1568"/>
      <c r="D40" s="1568"/>
      <c r="E40" s="1568"/>
      <c r="G40" s="323"/>
    </row>
    <row r="41" spans="1:221" s="199" customFormat="1" ht="13.5" customHeight="1">
      <c r="A41" s="855" t="str">
        <f>+data!A1</f>
        <v>Fonte: AT - Autoridade Tributária e Aduaneira</v>
      </c>
      <c r="B41" s="855"/>
      <c r="G41" s="859"/>
    </row>
    <row r="42" spans="1:221" s="199" customFormat="1" ht="13.5" customHeight="1">
      <c r="A42" s="282" t="str">
        <f>+data!A2</f>
        <v>Data: 2015-11</v>
      </c>
      <c r="B42" s="860"/>
      <c r="G42" s="861"/>
    </row>
    <row r="43" spans="1:221" ht="41.25" customHeight="1">
      <c r="A43" s="280"/>
      <c r="B43" s="215"/>
      <c r="C43" s="215"/>
      <c r="D43" s="215"/>
      <c r="G43" s="195"/>
    </row>
    <row r="44" spans="1:221">
      <c r="A44" s="280"/>
      <c r="B44" s="215"/>
      <c r="C44" s="215"/>
      <c r="D44" s="215"/>
    </row>
    <row r="45" spans="1:221" ht="10.5" customHeight="1">
      <c r="B45" s="215"/>
      <c r="C45" s="215"/>
      <c r="D45" s="215"/>
    </row>
    <row r="46" spans="1:221" ht="10.5" customHeight="1">
      <c r="A46" s="370"/>
      <c r="B46" s="215"/>
      <c r="C46" s="324"/>
      <c r="D46" s="370"/>
      <c r="E46" s="370"/>
      <c r="F46" s="370"/>
    </row>
    <row r="47" spans="1:221" ht="10.5" customHeight="1">
      <c r="B47" s="215"/>
      <c r="C47" s="324"/>
      <c r="D47" s="324"/>
    </row>
    <row r="48" spans="1:221">
      <c r="A48" s="370"/>
      <c r="B48" s="215"/>
      <c r="C48" s="324"/>
      <c r="D48" s="324"/>
    </row>
    <row r="49" spans="1:7" s="370" customFormat="1">
      <c r="A49" s="195"/>
      <c r="B49" s="215"/>
      <c r="C49" s="215"/>
      <c r="D49" s="215"/>
      <c r="E49" s="195"/>
      <c r="F49" s="195"/>
      <c r="G49" s="547"/>
    </row>
    <row r="50" spans="1:7">
      <c r="B50" s="215"/>
      <c r="C50" s="215"/>
      <c r="D50" s="215"/>
    </row>
    <row r="51" spans="1:7">
      <c r="B51" s="237"/>
      <c r="C51" s="237"/>
      <c r="D51" s="237"/>
      <c r="E51" s="237"/>
    </row>
    <row r="52" spans="1:7">
      <c r="E52" s="217"/>
      <c r="F52" s="217"/>
    </row>
    <row r="53" spans="1:7">
      <c r="B53" s="237"/>
      <c r="C53" s="237"/>
      <c r="D53" s="237"/>
    </row>
  </sheetData>
  <mergeCells count="6">
    <mergeCell ref="A40:E40"/>
    <mergeCell ref="B10:B11"/>
    <mergeCell ref="C10:C11"/>
    <mergeCell ref="A10:A11"/>
    <mergeCell ref="D10:D11"/>
    <mergeCell ref="E10:F10"/>
  </mergeCells>
  <phoneticPr fontId="37" type="noConversion"/>
  <printOptions horizontalCentered="1"/>
  <pageMargins left="0.6692913385826772" right="0.39370078740157483" top="0.75" bottom="0" header="0.55118110236220474" footer="0"/>
  <pageSetup paperSize="9" orientation="portrait" r:id="rId1"/>
  <headerFooter alignWithMargins="0"/>
  <ignoredErrors>
    <ignoredError sqref="E11" twoDigitTextYear="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enableFormatConditionsCalculation="0">
    <tabColor theme="6" tint="0.59999389629810485"/>
    <pageSetUpPr fitToPage="1"/>
  </sheetPr>
  <dimension ref="A1:J80"/>
  <sheetViews>
    <sheetView zoomScaleNormal="100" workbookViewId="0">
      <selection activeCell="A9" sqref="A9:A10"/>
    </sheetView>
  </sheetViews>
  <sheetFormatPr defaultColWidth="9.140625" defaultRowHeight="12.75"/>
  <cols>
    <col min="1" max="1" width="40.42578125" style="195" customWidth="1"/>
    <col min="2" max="2" width="12.42578125" style="195" customWidth="1"/>
    <col min="3" max="3" width="13.42578125" style="195" bestFit="1" customWidth="1"/>
    <col min="4" max="4" width="3.28515625" style="217" customWidth="1"/>
    <col min="5" max="5" width="13.42578125" style="195" customWidth="1"/>
    <col min="6" max="6" width="8.7109375" style="195" customWidth="1"/>
    <col min="7" max="7" width="9.140625" style="195"/>
    <col min="8" max="8" width="8.7109375" style="195" bestFit="1" customWidth="1"/>
    <col min="9" max="9" width="11.140625" style="195" customWidth="1"/>
    <col min="10" max="16384" width="9.140625" style="195"/>
  </cols>
  <sheetData>
    <row r="1" spans="1:9" ht="27.75">
      <c r="A1" s="1183" t="s">
        <v>411</v>
      </c>
    </row>
    <row r="2" spans="1:9" s="216" customFormat="1" ht="26.25">
      <c r="A2" s="704" t="s">
        <v>501</v>
      </c>
      <c r="D2" s="226"/>
      <c r="F2" s="686"/>
      <c r="G2" s="686"/>
    </row>
    <row r="3" spans="1:9" s="216" customFormat="1">
      <c r="A3" s="255"/>
      <c r="D3" s="226"/>
    </row>
    <row r="4" spans="1:9" s="216" customFormat="1" ht="27.75">
      <c r="A4" s="256" t="s">
        <v>362</v>
      </c>
      <c r="B4" s="210"/>
      <c r="C4" s="210"/>
      <c r="D4" s="1463"/>
      <c r="E4" s="210"/>
      <c r="F4" s="210"/>
    </row>
    <row r="5" spans="1:9" ht="20.25" customHeight="1">
      <c r="A5" s="316" t="s">
        <v>163</v>
      </c>
      <c r="B5" s="15"/>
      <c r="C5" s="15"/>
      <c r="D5" s="12"/>
      <c r="E5" s="15"/>
      <c r="F5" s="15"/>
    </row>
    <row r="6" spans="1:9" ht="15.75">
      <c r="A6" s="253"/>
      <c r="B6" s="15"/>
      <c r="C6" s="237"/>
      <c r="D6" s="219"/>
      <c r="E6" s="237"/>
      <c r="F6" s="15"/>
    </row>
    <row r="7" spans="1:9" ht="15.75">
      <c r="A7" s="253" t="s">
        <v>153</v>
      </c>
      <c r="B7"/>
      <c r="C7" s="212"/>
      <c r="D7" s="1142"/>
      <c r="E7" s="212"/>
    </row>
    <row r="8" spans="1:9" ht="18" customHeight="1" thickBot="1">
      <c r="A8" s="199"/>
      <c r="B8" s="215"/>
      <c r="C8" s="215"/>
      <c r="D8" s="323"/>
      <c r="E8" s="215"/>
    </row>
    <row r="9" spans="1:9" ht="22.5" customHeight="1" thickTop="1" thickBot="1">
      <c r="A9" s="1606" t="s">
        <v>58</v>
      </c>
      <c r="B9" s="1542">
        <v>2012</v>
      </c>
      <c r="C9" s="1607">
        <v>2013</v>
      </c>
      <c r="D9" s="1500"/>
      <c r="E9" s="1609">
        <v>2014</v>
      </c>
      <c r="F9" s="1596" t="s">
        <v>50</v>
      </c>
      <c r="G9" s="1597"/>
    </row>
    <row r="10" spans="1:9" ht="22.5" customHeight="1" thickTop="1" thickBot="1">
      <c r="A10" s="1605"/>
      <c r="B10" s="1543"/>
      <c r="C10" s="1608"/>
      <c r="D10" s="1501"/>
      <c r="E10" s="1610"/>
      <c r="F10" s="1339" t="s">
        <v>630</v>
      </c>
      <c r="G10" s="1340" t="s">
        <v>710</v>
      </c>
      <c r="I10" s="215"/>
    </row>
    <row r="11" spans="1:9" ht="15.75" customHeight="1" thickTop="1">
      <c r="A11" s="835" t="s">
        <v>834</v>
      </c>
      <c r="B11" s="894">
        <v>113</v>
      </c>
      <c r="C11" s="1043">
        <v>0</v>
      </c>
      <c r="D11" s="1494"/>
      <c r="E11" s="1505">
        <v>180294</v>
      </c>
      <c r="F11" s="1386">
        <f>+IF(B11&gt;0,(C11-B11)/B11,"-")</f>
        <v>-1</v>
      </c>
      <c r="G11" s="1387" t="str">
        <f>+IF(C11&gt;0,(E11-C11)/C11,"-")</f>
        <v>-</v>
      </c>
      <c r="H11" s="237"/>
      <c r="I11" s="237"/>
    </row>
    <row r="12" spans="1:9" ht="15.75" customHeight="1">
      <c r="A12" s="835" t="s">
        <v>833</v>
      </c>
      <c r="B12" s="938">
        <v>172574</v>
      </c>
      <c r="C12" s="1044">
        <v>185395</v>
      </c>
      <c r="D12" s="1494"/>
      <c r="E12" s="1506">
        <v>74036</v>
      </c>
      <c r="F12" s="1377">
        <f>+IF(B12&gt;0,(C12-B12)/B12,"-")</f>
        <v>7.4292767160754225E-2</v>
      </c>
      <c r="G12" s="1378">
        <f>+IF(C12&gt;0,(E12-C12)/C12,"-")</f>
        <v>-0.60065805442433717</v>
      </c>
      <c r="H12" s="237"/>
    </row>
    <row r="13" spans="1:9" ht="15.75" customHeight="1">
      <c r="A13" s="835" t="s">
        <v>398</v>
      </c>
      <c r="B13" s="938">
        <v>6083</v>
      </c>
      <c r="C13" s="1464">
        <v>4923</v>
      </c>
      <c r="D13" s="1494"/>
      <c r="E13" s="1506">
        <v>4088</v>
      </c>
      <c r="F13" s="1377">
        <f>+IF(B13&gt;0,(C13-B13)/B13,"-")</f>
        <v>-0.19069538056879828</v>
      </c>
      <c r="G13" s="1378">
        <f>+IF(C13&gt;0,(E13-C13)/C13,"-")</f>
        <v>-0.16961202518789356</v>
      </c>
      <c r="H13" s="237"/>
    </row>
    <row r="14" spans="1:9" ht="15.75" customHeight="1">
      <c r="A14" s="222" t="s">
        <v>59</v>
      </c>
      <c r="B14" s="938">
        <v>2434</v>
      </c>
      <c r="C14" s="1464">
        <v>2469</v>
      </c>
      <c r="D14" s="1494"/>
      <c r="E14" s="1506">
        <v>2500</v>
      </c>
      <c r="F14" s="1377">
        <f t="shared" ref="F14:F44" si="0">+IF(B14&gt;0,(C14-B14)/B14,"-")</f>
        <v>1.4379622021364009E-2</v>
      </c>
      <c r="G14" s="1378">
        <f t="shared" ref="G14:G44" si="1">+IF(C14&gt;0,(E14-C14)/C14,"-")</f>
        <v>1.2555690562980963E-2</v>
      </c>
      <c r="H14" s="237"/>
    </row>
    <row r="15" spans="1:9" ht="15.75" customHeight="1" thickBot="1">
      <c r="A15" s="222" t="s">
        <v>156</v>
      </c>
      <c r="B15" s="938">
        <v>3933</v>
      </c>
      <c r="C15" s="1464">
        <v>4405</v>
      </c>
      <c r="D15" s="1494"/>
      <c r="E15" s="1506">
        <v>4766</v>
      </c>
      <c r="F15" s="1377">
        <f t="shared" si="0"/>
        <v>0.12001017035341978</v>
      </c>
      <c r="G15" s="1378">
        <f t="shared" si="1"/>
        <v>8.1952326901248582E-2</v>
      </c>
      <c r="H15" s="237"/>
      <c r="I15" s="237"/>
    </row>
    <row r="16" spans="1:9" ht="21.75" customHeight="1" thickTop="1" thickBot="1">
      <c r="A16" s="837" t="s">
        <v>606</v>
      </c>
      <c r="B16" s="939">
        <v>184762</v>
      </c>
      <c r="C16" s="1465">
        <v>196838</v>
      </c>
      <c r="D16" s="1502"/>
      <c r="E16" s="1507">
        <v>210431</v>
      </c>
      <c r="F16" s="1349">
        <f t="shared" si="0"/>
        <v>6.5359760123834987E-2</v>
      </c>
      <c r="G16" s="1350">
        <f t="shared" si="1"/>
        <v>6.9056787815360857E-2</v>
      </c>
      <c r="H16" s="237"/>
      <c r="I16" s="215"/>
    </row>
    <row r="17" spans="1:10" ht="21.75" customHeight="1" thickTop="1" thickBot="1">
      <c r="A17" s="835" t="s">
        <v>809</v>
      </c>
      <c r="B17" s="1493"/>
      <c r="C17" s="1497"/>
      <c r="D17" s="1494"/>
      <c r="E17" s="1506">
        <v>1271</v>
      </c>
      <c r="F17" s="1377" t="str">
        <f>+IF(B17&gt;0,(C17-B17)/B17,"-")</f>
        <v>-</v>
      </c>
      <c r="G17" s="1378" t="str">
        <f>+IF(C17&gt;0,(E17-C17)/C17,"-")</f>
        <v>-</v>
      </c>
      <c r="H17" s="237"/>
      <c r="I17" s="215"/>
    </row>
    <row r="18" spans="1:10" ht="21.75" customHeight="1" thickTop="1" thickBot="1">
      <c r="A18" s="837" t="s">
        <v>810</v>
      </c>
      <c r="B18" s="1495"/>
      <c r="C18" s="1498"/>
      <c r="D18" s="1502"/>
      <c r="E18" s="1508">
        <v>210463</v>
      </c>
      <c r="F18" s="1349" t="str">
        <f t="shared" ref="F18" si="2">+IF(B18&gt;0,(C18-B18)/B18,"-")</f>
        <v>-</v>
      </c>
      <c r="G18" s="1350" t="str">
        <f t="shared" ref="G18" si="3">+IF(C18&gt;0,(E18-C18)/C18,"-")</f>
        <v>-</v>
      </c>
      <c r="H18" s="237"/>
    </row>
    <row r="19" spans="1:10" ht="15.75" customHeight="1" thickTop="1">
      <c r="A19" s="222" t="s">
        <v>60</v>
      </c>
      <c r="B19" s="938"/>
      <c r="C19" s="1464"/>
      <c r="D19" s="1494"/>
      <c r="E19" s="1506"/>
      <c r="F19" s="1386"/>
      <c r="G19" s="1387"/>
      <c r="H19" s="237"/>
    </row>
    <row r="20" spans="1:10" ht="15.75" customHeight="1">
      <c r="A20" s="835" t="s">
        <v>801</v>
      </c>
      <c r="B20" s="938">
        <v>835</v>
      </c>
      <c r="C20" s="1464">
        <v>965</v>
      </c>
      <c r="D20" s="1494"/>
      <c r="E20" s="1506">
        <v>680</v>
      </c>
      <c r="F20" s="1377">
        <f>+IF(B20&gt;0,(C20-B20)/B20,"-")</f>
        <v>0.15568862275449102</v>
      </c>
      <c r="G20" s="1378">
        <f>+IF(C20&gt;0,(E20-C20)/C20,"-")</f>
        <v>-0.29533678756476683</v>
      </c>
      <c r="H20" s="237"/>
    </row>
    <row r="21" spans="1:10" ht="15.75" customHeight="1">
      <c r="A21" s="835" t="s">
        <v>811</v>
      </c>
      <c r="B21" s="938"/>
      <c r="C21" s="1464"/>
      <c r="D21" s="1494"/>
      <c r="E21" s="1506">
        <v>293</v>
      </c>
      <c r="F21" s="1377" t="str">
        <f t="shared" ref="F21" si="4">+IF(B21&gt;0,(C21-B21)/B21,"-")</f>
        <v>-</v>
      </c>
      <c r="G21" s="1378" t="str">
        <f t="shared" ref="G21" si="5">+IF(C21&gt;0,(E21-C21)/C21,"-")</f>
        <v>-</v>
      </c>
      <c r="H21" s="237"/>
    </row>
    <row r="22" spans="1:10" ht="15.75" customHeight="1">
      <c r="A22" s="222" t="s">
        <v>61</v>
      </c>
      <c r="B22" s="938">
        <v>1009</v>
      </c>
      <c r="C22" s="1464">
        <v>13907</v>
      </c>
      <c r="D22" s="1494"/>
      <c r="E22" s="1506">
        <v>10174</v>
      </c>
      <c r="F22" s="1377">
        <f>+IF(B22&gt;0,(C22-B22)/B22,"-")</f>
        <v>12.782953419226958</v>
      </c>
      <c r="G22" s="1378">
        <f>+IF(C22&gt;0,(E22-C22)/C22,"-")</f>
        <v>-0.26842597253181849</v>
      </c>
      <c r="H22" s="237"/>
    </row>
    <row r="23" spans="1:10" ht="15.75" customHeight="1" thickBot="1">
      <c r="A23" s="835" t="s">
        <v>812</v>
      </c>
      <c r="B23" s="938">
        <v>169722</v>
      </c>
      <c r="C23" s="1464">
        <v>171693</v>
      </c>
      <c r="D23" s="1494"/>
      <c r="E23" s="1509">
        <v>111621</v>
      </c>
      <c r="F23" s="1388">
        <f>+IF(B23&gt;0,(C23-B23)/B23,"-")</f>
        <v>1.1613108495068405E-2</v>
      </c>
      <c r="G23" s="1389">
        <f>+IF(C23&gt;0,(E23-C23)/C23,"-")</f>
        <v>-0.34988030962240746</v>
      </c>
      <c r="H23" s="215"/>
      <c r="I23" s="1019"/>
    </row>
    <row r="24" spans="1:10" ht="21.75" customHeight="1" thickTop="1" thickBot="1">
      <c r="A24" s="350" t="s">
        <v>62</v>
      </c>
      <c r="B24" s="939">
        <v>170857</v>
      </c>
      <c r="C24" s="1465">
        <v>179734</v>
      </c>
      <c r="D24" s="1502"/>
      <c r="E24" s="1510">
        <v>118320</v>
      </c>
      <c r="F24" s="1349">
        <f>+IF(B24&gt;0,(C24-B24)/B24,"-")</f>
        <v>5.1955729059974129E-2</v>
      </c>
      <c r="G24" s="1350">
        <f>+IF(C24&gt;0,(E24-C24)/C24,"-")</f>
        <v>-0.3416938364471942</v>
      </c>
      <c r="H24" s="215"/>
      <c r="I24" s="1019"/>
      <c r="J24" s="215"/>
    </row>
    <row r="25" spans="1:10" ht="21.75" customHeight="1" thickTop="1" thickBot="1">
      <c r="A25" s="752" t="s">
        <v>63</v>
      </c>
      <c r="B25" s="939">
        <v>117467</v>
      </c>
      <c r="C25" s="1465">
        <v>126600</v>
      </c>
      <c r="D25" s="1502"/>
      <c r="E25" s="1507">
        <v>142632</v>
      </c>
      <c r="F25" s="1349">
        <f t="shared" si="0"/>
        <v>7.7749495603020427E-2</v>
      </c>
      <c r="G25" s="1350">
        <f t="shared" si="1"/>
        <v>0.1266350710900474</v>
      </c>
      <c r="H25" s="237"/>
      <c r="I25" s="215"/>
    </row>
    <row r="26" spans="1:10" ht="21.75" hidden="1" customHeight="1" thickTop="1" thickBot="1">
      <c r="A26" s="759" t="s">
        <v>333</v>
      </c>
      <c r="B26" s="1009">
        <v>1</v>
      </c>
      <c r="C26" s="1466"/>
      <c r="D26" s="1503"/>
      <c r="E26" s="1511"/>
      <c r="F26" s="1377">
        <f t="shared" si="0"/>
        <v>-1</v>
      </c>
      <c r="G26" s="1378" t="str">
        <f t="shared" si="1"/>
        <v>-</v>
      </c>
      <c r="H26" s="237">
        <f>+C26-C25</f>
        <v>-126600</v>
      </c>
      <c r="I26" s="215"/>
    </row>
    <row r="27" spans="1:10" ht="21.75" hidden="1" customHeight="1" thickTop="1" thickBot="1">
      <c r="A27" s="759" t="s">
        <v>359</v>
      </c>
      <c r="B27" s="1009" t="e">
        <v>#REF!</v>
      </c>
      <c r="C27" s="1466"/>
      <c r="D27" s="1503"/>
      <c r="E27" s="1511"/>
      <c r="F27" s="1377" t="e">
        <f t="shared" si="0"/>
        <v>#REF!</v>
      </c>
      <c r="G27" s="1378" t="str">
        <f t="shared" si="1"/>
        <v>-</v>
      </c>
      <c r="H27" s="237"/>
      <c r="I27" s="215"/>
    </row>
    <row r="28" spans="1:10" ht="21.75" hidden="1" customHeight="1" thickTop="1" thickBot="1">
      <c r="A28" s="759" t="s">
        <v>334</v>
      </c>
      <c r="B28" s="1009">
        <v>1</v>
      </c>
      <c r="C28" s="1466"/>
      <c r="D28" s="1503"/>
      <c r="E28" s="1511"/>
      <c r="F28" s="1377">
        <f t="shared" si="0"/>
        <v>-1</v>
      </c>
      <c r="G28" s="1378" t="str">
        <f t="shared" si="1"/>
        <v>-</v>
      </c>
      <c r="H28" s="237"/>
      <c r="I28" s="215"/>
    </row>
    <row r="29" spans="1:10" ht="15.75" customHeight="1" thickTop="1">
      <c r="A29" s="758" t="s">
        <v>372</v>
      </c>
      <c r="B29" s="938">
        <v>658</v>
      </c>
      <c r="C29" s="1464">
        <v>581</v>
      </c>
      <c r="D29" s="1494"/>
      <c r="E29" s="1506">
        <v>536</v>
      </c>
      <c r="F29" s="1386">
        <f t="shared" si="0"/>
        <v>-0.11702127659574468</v>
      </c>
      <c r="G29" s="1387">
        <f t="shared" si="1"/>
        <v>-7.7452667814113599E-2</v>
      </c>
      <c r="H29" s="237"/>
    </row>
    <row r="30" spans="1:10" ht="15.75" customHeight="1">
      <c r="A30" s="222" t="s">
        <v>64</v>
      </c>
      <c r="B30" s="938">
        <v>94616</v>
      </c>
      <c r="C30" s="1464">
        <v>94174</v>
      </c>
      <c r="D30" s="1494"/>
      <c r="E30" s="1506">
        <v>93965</v>
      </c>
      <c r="F30" s="1377">
        <f t="shared" si="0"/>
        <v>-4.6715143316141032E-3</v>
      </c>
      <c r="G30" s="1378">
        <f t="shared" si="1"/>
        <v>-2.2192961964024043E-3</v>
      </c>
      <c r="H30" s="237"/>
    </row>
    <row r="31" spans="1:10" ht="15.75" customHeight="1">
      <c r="A31" s="222" t="s">
        <v>65</v>
      </c>
      <c r="B31" s="938">
        <v>122619</v>
      </c>
      <c r="C31" s="1464">
        <v>129951</v>
      </c>
      <c r="D31" s="1494"/>
      <c r="E31" s="1506">
        <v>138644</v>
      </c>
      <c r="F31" s="1377">
        <f t="shared" si="0"/>
        <v>5.9794974677660068E-2</v>
      </c>
      <c r="G31" s="1378">
        <f t="shared" si="1"/>
        <v>6.6894444829204855E-2</v>
      </c>
      <c r="H31" s="237"/>
    </row>
    <row r="32" spans="1:10" ht="15.75" customHeight="1" thickBot="1">
      <c r="A32" s="835" t="s">
        <v>831</v>
      </c>
      <c r="B32" s="1493"/>
      <c r="C32" s="1497"/>
      <c r="D32" s="1494"/>
      <c r="E32" s="1506">
        <v>1031</v>
      </c>
      <c r="F32" s="1388" t="str">
        <f>+IF(B32&gt;0,(C32-B32)/B32,"-")</f>
        <v>-</v>
      </c>
      <c r="G32" s="1389" t="str">
        <f>+IF(C32&gt;0,(E32-C32)/C32,"-")</f>
        <v>-</v>
      </c>
      <c r="H32" s="237"/>
    </row>
    <row r="33" spans="1:9" ht="21.75" customHeight="1" thickTop="1" thickBot="1">
      <c r="A33" s="351" t="s">
        <v>66</v>
      </c>
      <c r="B33" s="940">
        <v>85308</v>
      </c>
      <c r="C33" s="1467">
        <v>87434</v>
      </c>
      <c r="D33" s="1502"/>
      <c r="E33" s="1507">
        <v>94353</v>
      </c>
      <c r="F33" s="1349">
        <f t="shared" si="0"/>
        <v>2.4921461058751818E-2</v>
      </c>
      <c r="G33" s="1350">
        <f t="shared" si="1"/>
        <v>7.9133975341400375E-2</v>
      </c>
      <c r="H33" s="237"/>
      <c r="I33" s="215"/>
    </row>
    <row r="34" spans="1:9" ht="21.75" customHeight="1" thickTop="1" thickBot="1">
      <c r="A34" s="350" t="s">
        <v>67</v>
      </c>
      <c r="B34" s="939">
        <v>118603</v>
      </c>
      <c r="C34" s="1465">
        <v>125664</v>
      </c>
      <c r="D34" s="1502"/>
      <c r="E34" s="1507">
        <v>130942</v>
      </c>
      <c r="F34" s="1349">
        <f t="shared" si="0"/>
        <v>5.9534750385740666E-2</v>
      </c>
      <c r="G34" s="1350">
        <f t="shared" si="1"/>
        <v>4.2000891265597147E-2</v>
      </c>
      <c r="H34" s="237"/>
      <c r="I34" s="215"/>
    </row>
    <row r="35" spans="1:9" ht="15.75" customHeight="1" thickTop="1">
      <c r="A35" s="222" t="s">
        <v>438</v>
      </c>
      <c r="B35" s="938">
        <v>70</v>
      </c>
      <c r="C35" s="1464">
        <v>71</v>
      </c>
      <c r="D35" s="1494"/>
      <c r="E35" s="1506">
        <v>145</v>
      </c>
      <c r="F35" s="1386">
        <f t="shared" si="0"/>
        <v>1.4285714285714285E-2</v>
      </c>
      <c r="G35" s="1378">
        <f t="shared" si="1"/>
        <v>1.0422535211267605</v>
      </c>
      <c r="H35" s="215"/>
      <c r="I35" s="215"/>
    </row>
    <row r="36" spans="1:9" ht="15.75" customHeight="1">
      <c r="A36" s="222" t="s">
        <v>68</v>
      </c>
      <c r="B36" s="938">
        <v>248</v>
      </c>
      <c r="C36" s="1464">
        <v>235</v>
      </c>
      <c r="D36" s="1494"/>
      <c r="E36" s="1506">
        <v>291</v>
      </c>
      <c r="F36" s="1377">
        <f t="shared" si="0"/>
        <v>-5.2419354838709679E-2</v>
      </c>
      <c r="G36" s="1378">
        <f t="shared" si="1"/>
        <v>0.23829787234042554</v>
      </c>
      <c r="H36" s="237"/>
    </row>
    <row r="37" spans="1:9" ht="15.75" customHeight="1">
      <c r="A37" s="835" t="s">
        <v>802</v>
      </c>
      <c r="B37" s="938">
        <v>137427</v>
      </c>
      <c r="C37" s="1464">
        <v>135820</v>
      </c>
      <c r="D37" s="1494"/>
      <c r="E37" s="1506">
        <v>131978</v>
      </c>
      <c r="F37" s="1377">
        <f t="shared" si="0"/>
        <v>-1.1693480902588283E-2</v>
      </c>
      <c r="G37" s="1378">
        <f t="shared" si="1"/>
        <v>-2.828743925784126E-2</v>
      </c>
      <c r="H37" s="237"/>
    </row>
    <row r="38" spans="1:9" ht="15.75" customHeight="1">
      <c r="A38" s="222" t="s">
        <v>582</v>
      </c>
      <c r="B38" s="938">
        <v>1021</v>
      </c>
      <c r="C38" s="1464">
        <v>1114</v>
      </c>
      <c r="D38" s="1494"/>
      <c r="E38" s="1512"/>
      <c r="F38" s="1377">
        <f>+IF(B38&gt;0,(C38-B38)/B38,"-")</f>
        <v>9.1087169441723806E-2</v>
      </c>
      <c r="G38" s="1378">
        <f>+IF(C38&gt;0,(E38-C38)/C38,"-")</f>
        <v>-1</v>
      </c>
      <c r="H38" s="237"/>
      <c r="I38" s="215"/>
    </row>
    <row r="39" spans="1:9" ht="15.75" customHeight="1">
      <c r="A39" s="835" t="s">
        <v>813</v>
      </c>
      <c r="B39" s="1499"/>
      <c r="C39" s="1044"/>
      <c r="D39" s="1494"/>
      <c r="E39" s="1506">
        <v>55</v>
      </c>
      <c r="F39" s="1377" t="str">
        <f t="shared" ref="F39" si="6">+IF(B39&gt;0,(C39-B39)/B39,"-")</f>
        <v>-</v>
      </c>
      <c r="G39" s="1378" t="str">
        <f t="shared" ref="G39" si="7">+IF(C39&gt;0,(E39-C39)/C39,"-")</f>
        <v>-</v>
      </c>
      <c r="H39" s="237"/>
    </row>
    <row r="40" spans="1:9" ht="15.75" customHeight="1">
      <c r="A40" s="835" t="s">
        <v>831</v>
      </c>
      <c r="B40" s="938">
        <v>794</v>
      </c>
      <c r="C40" s="1464">
        <v>825</v>
      </c>
      <c r="D40" s="1494"/>
      <c r="E40" s="1512"/>
      <c r="F40" s="1377">
        <f>+IF(B40&gt;0,(C40-B40)/B40,"-")</f>
        <v>3.9042821158690177E-2</v>
      </c>
      <c r="G40" s="1378">
        <f>+IF(C40&gt;0,(E40-C40)/C40,"-")</f>
        <v>-1</v>
      </c>
      <c r="H40" s="237"/>
    </row>
    <row r="41" spans="1:9" ht="15.75" customHeight="1">
      <c r="A41" s="222" t="s">
        <v>167</v>
      </c>
      <c r="B41" s="938">
        <v>152888</v>
      </c>
      <c r="C41" s="1464">
        <v>153554</v>
      </c>
      <c r="D41" s="1494"/>
      <c r="E41" s="1506">
        <v>154543</v>
      </c>
      <c r="F41" s="1377">
        <f t="shared" si="0"/>
        <v>4.3561299774998695E-3</v>
      </c>
      <c r="G41" s="1378">
        <f t="shared" si="1"/>
        <v>6.4407309480703856E-3</v>
      </c>
      <c r="H41" s="237"/>
    </row>
    <row r="42" spans="1:9" ht="15.75" customHeight="1" thickBot="1">
      <c r="A42" s="222" t="s">
        <v>397</v>
      </c>
      <c r="B42" s="938">
        <v>801</v>
      </c>
      <c r="C42" s="1464">
        <v>833</v>
      </c>
      <c r="D42" s="1494"/>
      <c r="E42" s="1506">
        <v>819</v>
      </c>
      <c r="F42" s="1388">
        <f t="shared" si="0"/>
        <v>3.9950062421972535E-2</v>
      </c>
      <c r="G42" s="1378">
        <f t="shared" si="1"/>
        <v>-1.680672268907563E-2</v>
      </c>
      <c r="H42" s="237"/>
      <c r="I42" s="215"/>
    </row>
    <row r="43" spans="1:9" ht="21.75" customHeight="1" thickTop="1" thickBot="1">
      <c r="A43" s="350" t="s">
        <v>70</v>
      </c>
      <c r="B43" s="939">
        <v>174395</v>
      </c>
      <c r="C43" s="1465">
        <v>167901</v>
      </c>
      <c r="D43" s="1502"/>
      <c r="E43" s="1507">
        <v>172837</v>
      </c>
      <c r="F43" s="1349">
        <f t="shared" si="0"/>
        <v>-3.7237306115427624E-2</v>
      </c>
      <c r="G43" s="1350">
        <f t="shared" si="1"/>
        <v>2.9398276365239041E-2</v>
      </c>
      <c r="H43" s="237"/>
      <c r="I43" s="215"/>
    </row>
    <row r="44" spans="1:9" ht="21.75" customHeight="1" thickTop="1" thickBot="1">
      <c r="A44" s="352" t="s">
        <v>71</v>
      </c>
      <c r="B44" s="941">
        <v>81680</v>
      </c>
      <c r="C44" s="1468">
        <v>90910</v>
      </c>
      <c r="D44" s="1514"/>
      <c r="E44" s="1513">
        <v>95334</v>
      </c>
      <c r="F44" s="1349">
        <f t="shared" si="0"/>
        <v>0.11300195886385896</v>
      </c>
      <c r="G44" s="1350">
        <f t="shared" si="1"/>
        <v>4.8663513364866351E-2</v>
      </c>
      <c r="H44" s="237"/>
      <c r="I44" s="215"/>
    </row>
    <row r="45" spans="1:9" s="200" customFormat="1" ht="13.5" thickTop="1">
      <c r="A45" s="1291" t="s">
        <v>820</v>
      </c>
      <c r="B45" s="1457"/>
      <c r="C45" s="1457"/>
      <c r="D45" s="1457"/>
      <c r="E45" s="1457"/>
      <c r="F45" s="1457"/>
    </row>
    <row r="46" spans="1:9" ht="32.25" customHeight="1">
      <c r="A46" s="1568" t="s">
        <v>363</v>
      </c>
      <c r="B46" s="1568"/>
      <c r="C46" s="1568"/>
      <c r="D46" s="1568"/>
      <c r="E46" s="1568"/>
      <c r="F46" s="1568"/>
      <c r="G46" s="1568"/>
    </row>
    <row r="47" spans="1:9" ht="55.5" customHeight="1">
      <c r="A47" s="1568" t="s">
        <v>703</v>
      </c>
      <c r="B47" s="1568"/>
      <c r="C47" s="1568"/>
      <c r="D47" s="1568"/>
      <c r="E47" s="1568"/>
      <c r="F47" s="1568"/>
      <c r="G47" s="1568"/>
    </row>
    <row r="48" spans="1:9" ht="46.5" customHeight="1">
      <c r="A48" s="1568" t="s">
        <v>814</v>
      </c>
      <c r="B48" s="1568"/>
      <c r="C48" s="1568"/>
      <c r="D48" s="1568"/>
      <c r="E48" s="1568"/>
      <c r="F48" s="1568"/>
      <c r="G48" s="1568"/>
    </row>
    <row r="49" spans="1:7" ht="30.75" customHeight="1">
      <c r="A49" s="1568" t="s">
        <v>815</v>
      </c>
      <c r="B49" s="1568"/>
      <c r="C49" s="1568"/>
      <c r="D49" s="1568"/>
      <c r="E49" s="1568"/>
      <c r="F49" s="1568"/>
      <c r="G49" s="1568"/>
    </row>
    <row r="50" spans="1:7">
      <c r="A50" s="1462"/>
      <c r="B50" s="1462"/>
      <c r="C50" s="1462"/>
      <c r="D50" s="1462"/>
      <c r="E50" s="1462"/>
      <c r="F50" s="1462"/>
      <c r="G50" s="1462"/>
    </row>
    <row r="51" spans="1:7">
      <c r="A51" s="1462" t="s">
        <v>808</v>
      </c>
      <c r="B51" s="1462"/>
      <c r="C51" s="1462"/>
      <c r="D51" s="1462"/>
      <c r="E51" s="1462"/>
      <c r="F51" s="1462"/>
      <c r="G51" s="1462"/>
    </row>
    <row r="52" spans="1:7">
      <c r="A52" s="282" t="str">
        <f>+data!A2</f>
        <v>Data: 2015-11</v>
      </c>
    </row>
    <row r="53" spans="1:7">
      <c r="A53" s="280" t="str">
        <f>+data!A3</f>
        <v xml:space="preserve"> </v>
      </c>
    </row>
    <row r="80" ht="12.75" customHeight="1"/>
  </sheetData>
  <mergeCells count="9">
    <mergeCell ref="A48:G48"/>
    <mergeCell ref="A9:A10"/>
    <mergeCell ref="A49:G49"/>
    <mergeCell ref="B9:B10"/>
    <mergeCell ref="C9:C10"/>
    <mergeCell ref="E9:E10"/>
    <mergeCell ref="A47:G47"/>
    <mergeCell ref="A46:G46"/>
    <mergeCell ref="F9:G9"/>
  </mergeCells>
  <phoneticPr fontId="37" type="noConversion"/>
  <printOptions horizontalCentered="1"/>
  <pageMargins left="0.6692913385826772" right="0.39370078740157483" top="0.78740157480314965" bottom="0" header="0.55118110236220474" footer="0"/>
  <pageSetup paperSize="9" scale="81" orientation="portrait" r:id="rId1"/>
  <headerFooter alignWithMargins="0"/>
  <ignoredErrors>
    <ignoredError sqref="F10" twoDigitTextYear="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9" enableFormatConditionsCalculation="0">
    <tabColor theme="6" tint="0.59999389629810485"/>
    <pageSetUpPr fitToPage="1"/>
  </sheetPr>
  <dimension ref="A1:XFB49"/>
  <sheetViews>
    <sheetView zoomScaleNormal="100" workbookViewId="0">
      <selection activeCell="A9" sqref="A9:A10"/>
    </sheetView>
  </sheetViews>
  <sheetFormatPr defaultColWidth="9.140625" defaultRowHeight="12.75"/>
  <cols>
    <col min="1" max="1" width="39.5703125" style="195" customWidth="1"/>
    <col min="2" max="2" width="12.42578125" style="195" customWidth="1"/>
    <col min="3" max="3" width="13.42578125" style="195" bestFit="1" customWidth="1"/>
    <col min="4" max="4" width="3.28515625" style="217" customWidth="1"/>
    <col min="5" max="5" width="13.42578125" style="195" customWidth="1"/>
    <col min="6" max="6" width="8.7109375" style="195" customWidth="1"/>
    <col min="7" max="7" width="9.140625" style="195"/>
    <col min="8" max="8" width="3.28515625" style="195" customWidth="1"/>
    <col min="9" max="9" width="12.7109375" style="195" bestFit="1" customWidth="1"/>
    <col min="10" max="11" width="9.140625" style="195"/>
    <col min="12" max="14" width="21.140625" style="1096" bestFit="1" customWidth="1"/>
    <col min="15" max="16384" width="9.140625" style="195"/>
  </cols>
  <sheetData>
    <row r="1" spans="1:16382" ht="27.75">
      <c r="A1" s="1183" t="s">
        <v>411</v>
      </c>
      <c r="B1" s="1183"/>
      <c r="C1" s="1183"/>
      <c r="E1" s="1183"/>
      <c r="F1" s="1183"/>
      <c r="G1" s="1183"/>
      <c r="H1" s="1183"/>
      <c r="I1" s="1183"/>
      <c r="J1" s="1183"/>
      <c r="K1" s="1183"/>
      <c r="L1" s="1489"/>
      <c r="M1" s="1489"/>
      <c r="N1" s="1489"/>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3"/>
      <c r="IX1" s="1183"/>
      <c r="IY1" s="1183"/>
      <c r="IZ1" s="1183"/>
      <c r="JA1" s="1183"/>
      <c r="JB1" s="1183"/>
      <c r="JC1" s="1183"/>
      <c r="JD1" s="1183"/>
      <c r="JE1" s="1183"/>
      <c r="JF1" s="1183"/>
      <c r="JG1" s="1183"/>
      <c r="JH1" s="1183"/>
      <c r="JI1" s="1183"/>
      <c r="JJ1" s="1183"/>
      <c r="JK1" s="1183"/>
      <c r="JL1" s="1183"/>
      <c r="JM1" s="1183"/>
      <c r="JN1" s="1183"/>
      <c r="JO1" s="1183"/>
      <c r="JP1" s="1183"/>
      <c r="JQ1" s="1183"/>
      <c r="JR1" s="1183"/>
      <c r="JS1" s="1183"/>
      <c r="JT1" s="1183"/>
      <c r="JU1" s="1183"/>
      <c r="JV1" s="1183"/>
      <c r="JW1" s="1183"/>
      <c r="JX1" s="1183"/>
      <c r="JY1" s="1183"/>
      <c r="JZ1" s="1183"/>
      <c r="KA1" s="1183"/>
      <c r="KB1" s="1183"/>
      <c r="KC1" s="1183"/>
      <c r="KD1" s="1183"/>
      <c r="KE1" s="1183"/>
      <c r="KF1" s="1183"/>
      <c r="KG1" s="1183"/>
      <c r="KH1" s="1183"/>
      <c r="KI1" s="1183"/>
      <c r="KJ1" s="1183"/>
      <c r="KK1" s="1183"/>
      <c r="KL1" s="1183"/>
      <c r="KM1" s="1183"/>
      <c r="KN1" s="1183"/>
      <c r="KO1" s="1183"/>
      <c r="KP1" s="1183"/>
      <c r="KQ1" s="1183"/>
      <c r="KR1" s="1183"/>
      <c r="KS1" s="1183"/>
      <c r="KT1" s="1183"/>
      <c r="KU1" s="1183"/>
      <c r="KV1" s="1183"/>
      <c r="KW1" s="1183"/>
      <c r="KX1" s="1183"/>
      <c r="KY1" s="1183"/>
      <c r="KZ1" s="1183"/>
      <c r="LA1" s="1183"/>
      <c r="LB1" s="1183"/>
      <c r="LC1" s="1183"/>
      <c r="LD1" s="1183"/>
      <c r="LE1" s="1183"/>
      <c r="LF1" s="1183"/>
      <c r="LG1" s="1183"/>
      <c r="LH1" s="1183"/>
      <c r="LI1" s="1183"/>
      <c r="LJ1" s="1183"/>
      <c r="LK1" s="1183"/>
      <c r="LL1" s="1183"/>
      <c r="LM1" s="1183"/>
      <c r="LN1" s="1183"/>
      <c r="LO1" s="1183"/>
      <c r="LP1" s="1183"/>
      <c r="LQ1" s="1183"/>
      <c r="LR1" s="1183"/>
      <c r="LS1" s="1183"/>
      <c r="LT1" s="1183"/>
      <c r="LU1" s="1183"/>
      <c r="LV1" s="1183"/>
      <c r="LW1" s="1183"/>
      <c r="LX1" s="1183"/>
      <c r="LY1" s="1183"/>
      <c r="LZ1" s="1183"/>
      <c r="MA1" s="1183"/>
      <c r="MB1" s="1183"/>
      <c r="MC1" s="1183"/>
      <c r="MD1" s="1183"/>
      <c r="ME1" s="1183"/>
      <c r="MF1" s="1183"/>
      <c r="MG1" s="1183"/>
      <c r="MH1" s="1183"/>
      <c r="MI1" s="1183"/>
      <c r="MJ1" s="1183"/>
      <c r="MK1" s="1183"/>
      <c r="ML1" s="1183"/>
      <c r="MM1" s="1183"/>
      <c r="MN1" s="1183"/>
      <c r="MO1" s="1183"/>
      <c r="MP1" s="1183"/>
      <c r="MQ1" s="1183"/>
      <c r="MR1" s="1183"/>
      <c r="MS1" s="1183"/>
      <c r="MT1" s="1183"/>
      <c r="MU1" s="1183"/>
      <c r="MV1" s="1183"/>
      <c r="MW1" s="1183"/>
      <c r="MX1" s="1183"/>
      <c r="MY1" s="1183"/>
      <c r="MZ1" s="1183"/>
      <c r="NA1" s="1183"/>
      <c r="NB1" s="1183"/>
      <c r="NC1" s="1183"/>
      <c r="ND1" s="1183"/>
      <c r="NE1" s="1183"/>
      <c r="NF1" s="1183"/>
      <c r="NG1" s="1183"/>
      <c r="NH1" s="1183"/>
      <c r="NI1" s="1183"/>
      <c r="NJ1" s="1183"/>
      <c r="NK1" s="1183"/>
      <c r="NL1" s="1183"/>
      <c r="NM1" s="1183"/>
      <c r="NN1" s="1183"/>
      <c r="NO1" s="1183"/>
      <c r="NP1" s="1183"/>
      <c r="NQ1" s="1183"/>
      <c r="NR1" s="1183"/>
      <c r="NS1" s="1183"/>
      <c r="NT1" s="1183"/>
      <c r="NU1" s="1183"/>
      <c r="NV1" s="1183"/>
      <c r="NW1" s="1183"/>
      <c r="NX1" s="1183"/>
      <c r="NY1" s="1183"/>
      <c r="NZ1" s="1183"/>
      <c r="OA1" s="1183"/>
      <c r="OB1" s="1183"/>
      <c r="OC1" s="1183"/>
      <c r="OD1" s="1183"/>
      <c r="OE1" s="1183"/>
      <c r="OF1" s="1183"/>
      <c r="OG1" s="1183"/>
      <c r="OH1" s="1183"/>
      <c r="OI1" s="1183"/>
      <c r="OJ1" s="1183"/>
      <c r="OK1" s="1183"/>
      <c r="OL1" s="1183"/>
      <c r="OM1" s="1183"/>
      <c r="ON1" s="1183"/>
      <c r="OO1" s="1183"/>
      <c r="OP1" s="1183"/>
      <c r="OQ1" s="1183"/>
      <c r="OR1" s="1183"/>
      <c r="OS1" s="1183"/>
      <c r="OT1" s="1183"/>
      <c r="OU1" s="1183"/>
      <c r="OV1" s="1183"/>
      <c r="OW1" s="1183"/>
      <c r="OX1" s="1183"/>
      <c r="OY1" s="1183"/>
      <c r="OZ1" s="1183"/>
      <c r="PA1" s="1183"/>
      <c r="PB1" s="1183"/>
      <c r="PC1" s="1183"/>
      <c r="PD1" s="1183"/>
      <c r="PE1" s="1183"/>
      <c r="PF1" s="1183"/>
      <c r="PG1" s="1183"/>
      <c r="PH1" s="1183"/>
      <c r="PI1" s="1183"/>
      <c r="PJ1" s="1183"/>
      <c r="PK1" s="1183"/>
      <c r="PL1" s="1183"/>
      <c r="PM1" s="1183"/>
      <c r="PN1" s="1183"/>
      <c r="PO1" s="1183"/>
      <c r="PP1" s="1183"/>
      <c r="PQ1" s="1183"/>
      <c r="PR1" s="1183"/>
      <c r="PS1" s="1183"/>
      <c r="PT1" s="1183"/>
      <c r="PU1" s="1183"/>
      <c r="PV1" s="1183"/>
      <c r="PW1" s="1183"/>
      <c r="PX1" s="1183"/>
      <c r="PY1" s="1183"/>
      <c r="PZ1" s="1183"/>
      <c r="QA1" s="1183"/>
      <c r="QB1" s="1183"/>
      <c r="QC1" s="1183"/>
      <c r="QD1" s="1183"/>
      <c r="QE1" s="1183"/>
      <c r="QF1" s="1183"/>
      <c r="QG1" s="1183"/>
      <c r="QH1" s="1183"/>
      <c r="QI1" s="1183"/>
      <c r="QJ1" s="1183"/>
      <c r="QK1" s="1183"/>
      <c r="QL1" s="1183"/>
      <c r="QM1" s="1183"/>
      <c r="QN1" s="1183"/>
      <c r="QO1" s="1183"/>
      <c r="QP1" s="1183"/>
      <c r="QQ1" s="1183"/>
      <c r="QR1" s="1183"/>
      <c r="QS1" s="1183"/>
      <c r="QT1" s="1183"/>
      <c r="QU1" s="1183"/>
      <c r="QV1" s="1183"/>
      <c r="QW1" s="1183"/>
      <c r="QX1" s="1183"/>
      <c r="QY1" s="1183"/>
      <c r="QZ1" s="1183"/>
      <c r="RA1" s="1183"/>
      <c r="RB1" s="1183"/>
      <c r="RC1" s="1183"/>
      <c r="RD1" s="1183"/>
      <c r="RE1" s="1183"/>
      <c r="RF1" s="1183"/>
      <c r="RG1" s="1183"/>
      <c r="RH1" s="1183"/>
      <c r="RI1" s="1183"/>
      <c r="RJ1" s="1183"/>
      <c r="RK1" s="1183"/>
      <c r="RL1" s="1183"/>
      <c r="RM1" s="1183"/>
      <c r="RN1" s="1183"/>
      <c r="RO1" s="1183"/>
      <c r="RP1" s="1183"/>
      <c r="RQ1" s="1183"/>
      <c r="RR1" s="1183"/>
      <c r="RS1" s="1183"/>
      <c r="RT1" s="1183"/>
      <c r="RU1" s="1183"/>
      <c r="RV1" s="1183"/>
      <c r="RW1" s="1183"/>
      <c r="RX1" s="1183"/>
      <c r="RY1" s="1183"/>
      <c r="RZ1" s="1183"/>
      <c r="SA1" s="1183"/>
      <c r="SB1" s="1183"/>
      <c r="SC1" s="1183"/>
      <c r="SD1" s="1183"/>
      <c r="SE1" s="1183"/>
      <c r="SF1" s="1183"/>
      <c r="SG1" s="1183"/>
      <c r="SH1" s="1183"/>
      <c r="SI1" s="1183"/>
      <c r="SJ1" s="1183"/>
      <c r="SK1" s="1183"/>
      <c r="SL1" s="1183"/>
      <c r="SM1" s="1183"/>
      <c r="SN1" s="1183"/>
      <c r="SO1" s="1183"/>
      <c r="SP1" s="1183"/>
      <c r="SQ1" s="1183"/>
      <c r="SR1" s="1183"/>
      <c r="SS1" s="1183"/>
      <c r="ST1" s="1183"/>
      <c r="SU1" s="1183"/>
      <c r="SV1" s="1183"/>
      <c r="SW1" s="1183"/>
      <c r="SX1" s="1183"/>
      <c r="SY1" s="1183"/>
      <c r="SZ1" s="1183"/>
      <c r="TA1" s="1183"/>
      <c r="TB1" s="1183"/>
      <c r="TC1" s="1183"/>
      <c r="TD1" s="1183"/>
      <c r="TE1" s="1183"/>
      <c r="TF1" s="1183"/>
      <c r="TG1" s="1183"/>
      <c r="TH1" s="1183"/>
      <c r="TI1" s="1183"/>
      <c r="TJ1" s="1183"/>
      <c r="TK1" s="1183"/>
      <c r="TL1" s="1183"/>
      <c r="TM1" s="1183"/>
      <c r="TN1" s="1183"/>
      <c r="TO1" s="1183"/>
      <c r="TP1" s="1183"/>
      <c r="TQ1" s="1183"/>
      <c r="TR1" s="1183"/>
      <c r="TS1" s="1183"/>
      <c r="TT1" s="1183"/>
      <c r="TU1" s="1183"/>
      <c r="TV1" s="1183"/>
      <c r="TW1" s="1183"/>
      <c r="TX1" s="1183"/>
      <c r="TY1" s="1183"/>
      <c r="TZ1" s="1183"/>
      <c r="UA1" s="1183"/>
      <c r="UB1" s="1183"/>
      <c r="UC1" s="1183"/>
      <c r="UD1" s="1183"/>
      <c r="UE1" s="1183"/>
      <c r="UF1" s="1183"/>
      <c r="UG1" s="1183"/>
      <c r="UH1" s="1183"/>
      <c r="UI1" s="1183"/>
      <c r="UJ1" s="1183"/>
      <c r="UK1" s="1183"/>
      <c r="UL1" s="1183"/>
      <c r="UM1" s="1183"/>
      <c r="UN1" s="1183"/>
      <c r="UO1" s="1183"/>
      <c r="UP1" s="1183"/>
      <c r="UQ1" s="1183"/>
      <c r="UR1" s="1183"/>
      <c r="US1" s="1183"/>
      <c r="UT1" s="1183"/>
      <c r="UU1" s="1183"/>
      <c r="UV1" s="1183"/>
      <c r="UW1" s="1183"/>
      <c r="UX1" s="1183"/>
      <c r="UY1" s="1183"/>
      <c r="UZ1" s="1183"/>
      <c r="VA1" s="1183"/>
      <c r="VB1" s="1183"/>
      <c r="VC1" s="1183"/>
      <c r="VD1" s="1183"/>
      <c r="VE1" s="1183"/>
      <c r="VF1" s="1183"/>
      <c r="VG1" s="1183"/>
      <c r="VH1" s="1183"/>
      <c r="VI1" s="1183"/>
      <c r="VJ1" s="1183"/>
      <c r="VK1" s="1183"/>
      <c r="VL1" s="1183"/>
      <c r="VM1" s="1183"/>
      <c r="VN1" s="1183"/>
      <c r="VO1" s="1183"/>
      <c r="VP1" s="1183"/>
      <c r="VQ1" s="1183"/>
      <c r="VR1" s="1183"/>
      <c r="VS1" s="1183"/>
      <c r="VT1" s="1183"/>
      <c r="VU1" s="1183"/>
      <c r="VV1" s="1183"/>
      <c r="VW1" s="1183"/>
      <c r="VX1" s="1183"/>
      <c r="VY1" s="1183"/>
      <c r="VZ1" s="1183"/>
      <c r="WA1" s="1183"/>
      <c r="WB1" s="1183"/>
      <c r="WC1" s="1183"/>
      <c r="WD1" s="1183"/>
      <c r="WE1" s="1183"/>
      <c r="WF1" s="1183"/>
      <c r="WG1" s="1183"/>
      <c r="WH1" s="1183"/>
      <c r="WI1" s="1183"/>
      <c r="WJ1" s="1183"/>
      <c r="WK1" s="1183"/>
      <c r="WL1" s="1183"/>
      <c r="WM1" s="1183"/>
      <c r="WN1" s="1183"/>
      <c r="WO1" s="1183"/>
      <c r="WP1" s="1183"/>
      <c r="WQ1" s="1183"/>
      <c r="WR1" s="1183"/>
      <c r="WS1" s="1183"/>
      <c r="WT1" s="1183"/>
      <c r="WU1" s="1183"/>
      <c r="WV1" s="1183"/>
      <c r="WW1" s="1183"/>
      <c r="WX1" s="1183"/>
      <c r="WY1" s="1183"/>
      <c r="WZ1" s="1183"/>
      <c r="XA1" s="1183"/>
      <c r="XB1" s="1183"/>
      <c r="XC1" s="1183"/>
      <c r="XD1" s="1183"/>
      <c r="XE1" s="1183"/>
      <c r="XF1" s="1183"/>
      <c r="XG1" s="1183"/>
      <c r="XH1" s="1183"/>
      <c r="XI1" s="1183"/>
      <c r="XJ1" s="1183"/>
      <c r="XK1" s="1183"/>
      <c r="XL1" s="1183"/>
      <c r="XM1" s="1183"/>
      <c r="XN1" s="1183"/>
      <c r="XO1" s="1183"/>
      <c r="XP1" s="1183"/>
      <c r="XQ1" s="1183"/>
      <c r="XR1" s="1183"/>
      <c r="XS1" s="1183"/>
      <c r="XT1" s="1183"/>
      <c r="XU1" s="1183"/>
      <c r="XV1" s="1183"/>
      <c r="XW1" s="1183"/>
      <c r="XX1" s="1183"/>
      <c r="XY1" s="1183"/>
      <c r="XZ1" s="1183"/>
      <c r="YA1" s="1183"/>
      <c r="YB1" s="1183"/>
      <c r="YC1" s="1183"/>
      <c r="YD1" s="1183"/>
      <c r="YE1" s="1183"/>
      <c r="YF1" s="1183"/>
      <c r="YG1" s="1183"/>
      <c r="YH1" s="1183"/>
      <c r="YI1" s="1183"/>
      <c r="YJ1" s="1183"/>
      <c r="YK1" s="1183"/>
      <c r="YL1" s="1183"/>
      <c r="YM1" s="1183"/>
      <c r="YN1" s="1183"/>
      <c r="YO1" s="1183"/>
      <c r="YP1" s="1183"/>
      <c r="YQ1" s="1183"/>
      <c r="YR1" s="1183"/>
      <c r="YS1" s="1183"/>
      <c r="YT1" s="1183"/>
      <c r="YU1" s="1183"/>
      <c r="YV1" s="1183"/>
      <c r="YW1" s="1183"/>
      <c r="YX1" s="1183"/>
      <c r="YY1" s="1183"/>
      <c r="YZ1" s="1183"/>
      <c r="ZA1" s="1183"/>
      <c r="ZB1" s="1183"/>
      <c r="ZC1" s="1183"/>
      <c r="ZD1" s="1183"/>
      <c r="ZE1" s="1183"/>
      <c r="ZF1" s="1183"/>
      <c r="ZG1" s="1183"/>
      <c r="ZH1" s="1183"/>
      <c r="ZI1" s="1183"/>
      <c r="ZJ1" s="1183"/>
      <c r="ZK1" s="1183"/>
      <c r="ZL1" s="1183"/>
      <c r="ZM1" s="1183"/>
      <c r="ZN1" s="1183"/>
      <c r="ZO1" s="1183"/>
      <c r="ZP1" s="1183"/>
      <c r="ZQ1" s="1183"/>
      <c r="ZR1" s="1183"/>
      <c r="ZS1" s="1183"/>
      <c r="ZT1" s="1183"/>
      <c r="ZU1" s="1183"/>
      <c r="ZV1" s="1183"/>
      <c r="ZW1" s="1183"/>
      <c r="ZX1" s="1183"/>
      <c r="ZY1" s="1183"/>
      <c r="ZZ1" s="1183"/>
      <c r="AAA1" s="1183"/>
      <c r="AAB1" s="1183"/>
      <c r="AAC1" s="1183"/>
      <c r="AAD1" s="1183"/>
      <c r="AAE1" s="1183"/>
      <c r="AAF1" s="1183"/>
      <c r="AAG1" s="1183"/>
      <c r="AAH1" s="1183"/>
      <c r="AAI1" s="1183"/>
      <c r="AAJ1" s="1183"/>
      <c r="AAK1" s="1183"/>
      <c r="AAL1" s="1183"/>
      <c r="AAM1" s="1183"/>
      <c r="AAN1" s="1183"/>
      <c r="AAO1" s="1183"/>
      <c r="AAP1" s="1183"/>
      <c r="AAQ1" s="1183"/>
      <c r="AAR1" s="1183"/>
      <c r="AAS1" s="1183"/>
      <c r="AAT1" s="1183"/>
      <c r="AAU1" s="1183"/>
      <c r="AAV1" s="1183"/>
      <c r="AAW1" s="1183"/>
      <c r="AAX1" s="1183"/>
      <c r="AAY1" s="1183"/>
      <c r="AAZ1" s="1183"/>
      <c r="ABA1" s="1183"/>
      <c r="ABB1" s="1183"/>
      <c r="ABC1" s="1183"/>
      <c r="ABD1" s="1183"/>
      <c r="ABE1" s="1183"/>
      <c r="ABF1" s="1183"/>
      <c r="ABG1" s="1183"/>
      <c r="ABH1" s="1183"/>
      <c r="ABI1" s="1183"/>
      <c r="ABJ1" s="1183"/>
      <c r="ABK1" s="1183"/>
      <c r="ABL1" s="1183"/>
      <c r="ABM1" s="1183"/>
      <c r="ABN1" s="1183"/>
      <c r="ABO1" s="1183"/>
      <c r="ABP1" s="1183"/>
      <c r="ABQ1" s="1183"/>
      <c r="ABR1" s="1183"/>
      <c r="ABS1" s="1183"/>
      <c r="ABT1" s="1183"/>
      <c r="ABU1" s="1183"/>
      <c r="ABV1" s="1183"/>
      <c r="ABW1" s="1183"/>
      <c r="ABX1" s="1183"/>
      <c r="ABY1" s="1183"/>
      <c r="ABZ1" s="1183"/>
      <c r="ACA1" s="1183"/>
      <c r="ACB1" s="1183"/>
      <c r="ACC1" s="1183"/>
      <c r="ACD1" s="1183"/>
      <c r="ACE1" s="1183"/>
      <c r="ACF1" s="1183"/>
      <c r="ACG1" s="1183"/>
      <c r="ACH1" s="1183"/>
      <c r="ACI1" s="1183"/>
      <c r="ACJ1" s="1183"/>
      <c r="ACK1" s="1183"/>
      <c r="ACL1" s="1183"/>
      <c r="ACM1" s="1183"/>
      <c r="ACN1" s="1183"/>
      <c r="ACO1" s="1183"/>
      <c r="ACP1" s="1183"/>
      <c r="ACQ1" s="1183"/>
      <c r="ACR1" s="1183"/>
      <c r="ACS1" s="1183"/>
      <c r="ACT1" s="1183"/>
      <c r="ACU1" s="1183"/>
      <c r="ACV1" s="1183"/>
      <c r="ACW1" s="1183"/>
      <c r="ACX1" s="1183"/>
      <c r="ACY1" s="1183"/>
      <c r="ACZ1" s="1183"/>
      <c r="ADA1" s="1183"/>
      <c r="ADB1" s="1183"/>
      <c r="ADC1" s="1183"/>
      <c r="ADD1" s="1183"/>
      <c r="ADE1" s="1183"/>
      <c r="ADF1" s="1183"/>
      <c r="ADG1" s="1183"/>
      <c r="ADH1" s="1183"/>
      <c r="ADI1" s="1183"/>
      <c r="ADJ1" s="1183"/>
      <c r="ADK1" s="1183"/>
      <c r="ADL1" s="1183"/>
      <c r="ADM1" s="1183"/>
      <c r="ADN1" s="1183"/>
      <c r="ADO1" s="1183"/>
      <c r="ADP1" s="1183"/>
      <c r="ADQ1" s="1183"/>
      <c r="ADR1" s="1183"/>
      <c r="ADS1" s="1183"/>
      <c r="ADT1" s="1183"/>
      <c r="ADU1" s="1183"/>
      <c r="ADV1" s="1183"/>
      <c r="ADW1" s="1183"/>
      <c r="ADX1" s="1183"/>
      <c r="ADY1" s="1183"/>
      <c r="ADZ1" s="1183"/>
      <c r="AEA1" s="1183"/>
      <c r="AEB1" s="1183"/>
      <c r="AEC1" s="1183"/>
      <c r="AED1" s="1183"/>
      <c r="AEE1" s="1183"/>
      <c r="AEF1" s="1183"/>
      <c r="AEG1" s="1183"/>
      <c r="AEH1" s="1183"/>
      <c r="AEI1" s="1183"/>
      <c r="AEJ1" s="1183"/>
      <c r="AEK1" s="1183"/>
      <c r="AEL1" s="1183"/>
      <c r="AEM1" s="1183"/>
      <c r="AEN1" s="1183"/>
      <c r="AEO1" s="1183"/>
      <c r="AEP1" s="1183"/>
      <c r="AEQ1" s="1183"/>
      <c r="AER1" s="1183"/>
      <c r="AES1" s="1183"/>
      <c r="AET1" s="1183"/>
      <c r="AEU1" s="1183"/>
      <c r="AEV1" s="1183"/>
      <c r="AEW1" s="1183"/>
      <c r="AEX1" s="1183"/>
      <c r="AEY1" s="1183"/>
      <c r="AEZ1" s="1183"/>
      <c r="AFA1" s="1183"/>
      <c r="AFB1" s="1183"/>
      <c r="AFC1" s="1183"/>
      <c r="AFD1" s="1183"/>
      <c r="AFE1" s="1183"/>
      <c r="AFF1" s="1183"/>
      <c r="AFG1" s="1183"/>
      <c r="AFH1" s="1183"/>
      <c r="AFI1" s="1183"/>
      <c r="AFJ1" s="1183"/>
      <c r="AFK1" s="1183"/>
      <c r="AFL1" s="1183"/>
      <c r="AFM1" s="1183"/>
      <c r="AFN1" s="1183"/>
      <c r="AFO1" s="1183"/>
      <c r="AFP1" s="1183"/>
      <c r="AFQ1" s="1183"/>
      <c r="AFR1" s="1183"/>
      <c r="AFS1" s="1183"/>
      <c r="AFT1" s="1183"/>
      <c r="AFU1" s="1183"/>
      <c r="AFV1" s="1183"/>
      <c r="AFW1" s="1183"/>
      <c r="AFX1" s="1183"/>
      <c r="AFY1" s="1183"/>
      <c r="AFZ1" s="1183"/>
      <c r="AGA1" s="1183"/>
      <c r="AGB1" s="1183"/>
      <c r="AGC1" s="1183"/>
      <c r="AGD1" s="1183"/>
      <c r="AGE1" s="1183"/>
      <c r="AGF1" s="1183"/>
      <c r="AGG1" s="1183"/>
      <c r="AGH1" s="1183"/>
      <c r="AGI1" s="1183"/>
      <c r="AGJ1" s="1183"/>
      <c r="AGK1" s="1183"/>
      <c r="AGL1" s="1183"/>
      <c r="AGM1" s="1183"/>
      <c r="AGN1" s="1183"/>
      <c r="AGO1" s="1183"/>
      <c r="AGP1" s="1183"/>
      <c r="AGQ1" s="1183"/>
      <c r="AGR1" s="1183"/>
      <c r="AGS1" s="1183"/>
      <c r="AGT1" s="1183"/>
      <c r="AGU1" s="1183"/>
      <c r="AGV1" s="1183"/>
      <c r="AGW1" s="1183"/>
      <c r="AGX1" s="1183"/>
      <c r="AGY1" s="1183"/>
      <c r="AGZ1" s="1183"/>
      <c r="AHA1" s="1183"/>
      <c r="AHB1" s="1183"/>
      <c r="AHC1" s="1183"/>
      <c r="AHD1" s="1183"/>
      <c r="AHE1" s="1183"/>
      <c r="AHF1" s="1183"/>
      <c r="AHG1" s="1183"/>
      <c r="AHH1" s="1183"/>
      <c r="AHI1" s="1183"/>
      <c r="AHJ1" s="1183"/>
      <c r="AHK1" s="1183"/>
      <c r="AHL1" s="1183"/>
      <c r="AHM1" s="1183"/>
      <c r="AHN1" s="1183"/>
      <c r="AHO1" s="1183"/>
      <c r="AHP1" s="1183"/>
      <c r="AHQ1" s="1183"/>
      <c r="AHR1" s="1183"/>
      <c r="AHS1" s="1183"/>
      <c r="AHT1" s="1183"/>
      <c r="AHU1" s="1183"/>
      <c r="AHV1" s="1183"/>
      <c r="AHW1" s="1183"/>
      <c r="AHX1" s="1183"/>
      <c r="AHY1" s="1183"/>
      <c r="AHZ1" s="1183"/>
      <c r="AIA1" s="1183"/>
      <c r="AIB1" s="1183"/>
      <c r="AIC1" s="1183"/>
      <c r="AID1" s="1183"/>
      <c r="AIE1" s="1183"/>
      <c r="AIF1" s="1183"/>
      <c r="AIG1" s="1183"/>
      <c r="AIH1" s="1183"/>
      <c r="AII1" s="1183"/>
      <c r="AIJ1" s="1183"/>
      <c r="AIK1" s="1183"/>
      <c r="AIL1" s="1183"/>
      <c r="AIM1" s="1183"/>
      <c r="AIN1" s="1183"/>
      <c r="AIO1" s="1183"/>
      <c r="AIP1" s="1183"/>
      <c r="AIQ1" s="1183"/>
      <c r="AIR1" s="1183"/>
      <c r="AIS1" s="1183"/>
      <c r="AIT1" s="1183"/>
      <c r="AIU1" s="1183"/>
      <c r="AIV1" s="1183"/>
      <c r="AIW1" s="1183"/>
      <c r="AIX1" s="1183"/>
      <c r="AIY1" s="1183"/>
      <c r="AIZ1" s="1183"/>
      <c r="AJA1" s="1183"/>
      <c r="AJB1" s="1183"/>
      <c r="AJC1" s="1183"/>
      <c r="AJD1" s="1183"/>
      <c r="AJE1" s="1183"/>
      <c r="AJF1" s="1183"/>
      <c r="AJG1" s="1183"/>
      <c r="AJH1" s="1183"/>
      <c r="AJI1" s="1183"/>
      <c r="AJJ1" s="1183"/>
      <c r="AJK1" s="1183"/>
      <c r="AJL1" s="1183"/>
      <c r="AJM1" s="1183"/>
      <c r="AJN1" s="1183"/>
      <c r="AJO1" s="1183"/>
      <c r="AJP1" s="1183"/>
      <c r="AJQ1" s="1183"/>
      <c r="AJR1" s="1183"/>
      <c r="AJS1" s="1183"/>
      <c r="AJT1" s="1183"/>
      <c r="AJU1" s="1183"/>
      <c r="AJV1" s="1183"/>
      <c r="AJW1" s="1183"/>
      <c r="AJX1" s="1183"/>
      <c r="AJY1" s="1183"/>
      <c r="AJZ1" s="1183"/>
      <c r="AKA1" s="1183"/>
      <c r="AKB1" s="1183"/>
      <c r="AKC1" s="1183"/>
      <c r="AKD1" s="1183"/>
      <c r="AKE1" s="1183"/>
      <c r="AKF1" s="1183"/>
      <c r="AKG1" s="1183"/>
      <c r="AKH1" s="1183"/>
      <c r="AKI1" s="1183"/>
      <c r="AKJ1" s="1183"/>
      <c r="AKK1" s="1183"/>
      <c r="AKL1" s="1183"/>
      <c r="AKM1" s="1183"/>
      <c r="AKN1" s="1183"/>
      <c r="AKO1" s="1183"/>
      <c r="AKP1" s="1183"/>
      <c r="AKQ1" s="1183"/>
      <c r="AKR1" s="1183"/>
      <c r="AKS1" s="1183"/>
      <c r="AKT1" s="1183"/>
      <c r="AKU1" s="1183"/>
      <c r="AKV1" s="1183"/>
      <c r="AKW1" s="1183"/>
      <c r="AKX1" s="1183"/>
      <c r="AKY1" s="1183"/>
      <c r="AKZ1" s="1183"/>
      <c r="ALA1" s="1183"/>
      <c r="ALB1" s="1183"/>
      <c r="ALC1" s="1183"/>
      <c r="ALD1" s="1183"/>
      <c r="ALE1" s="1183"/>
      <c r="ALF1" s="1183"/>
      <c r="ALG1" s="1183"/>
      <c r="ALH1" s="1183"/>
      <c r="ALI1" s="1183"/>
      <c r="ALJ1" s="1183"/>
      <c r="ALK1" s="1183"/>
      <c r="ALL1" s="1183"/>
      <c r="ALM1" s="1183"/>
      <c r="ALN1" s="1183"/>
      <c r="ALO1" s="1183"/>
      <c r="ALP1" s="1183"/>
      <c r="ALQ1" s="1183"/>
      <c r="ALR1" s="1183"/>
      <c r="ALS1" s="1183"/>
      <c r="ALT1" s="1183"/>
      <c r="ALU1" s="1183"/>
      <c r="ALV1" s="1183"/>
      <c r="ALW1" s="1183"/>
      <c r="ALX1" s="1183"/>
      <c r="ALY1" s="1183"/>
      <c r="ALZ1" s="1183"/>
      <c r="AMA1" s="1183"/>
      <c r="AMB1" s="1183"/>
      <c r="AMC1" s="1183"/>
      <c r="AMD1" s="1183"/>
      <c r="AME1" s="1183"/>
      <c r="AMF1" s="1183"/>
      <c r="AMG1" s="1183"/>
      <c r="AMH1" s="1183"/>
      <c r="AMI1" s="1183"/>
      <c r="AMJ1" s="1183"/>
      <c r="AMK1" s="1183"/>
      <c r="AML1" s="1183"/>
      <c r="AMM1" s="1183"/>
      <c r="AMN1" s="1183"/>
      <c r="AMO1" s="1183"/>
      <c r="AMP1" s="1183"/>
      <c r="AMQ1" s="1183"/>
      <c r="AMR1" s="1183"/>
      <c r="AMS1" s="1183"/>
      <c r="AMT1" s="1183"/>
      <c r="AMU1" s="1183"/>
      <c r="AMV1" s="1183"/>
      <c r="AMW1" s="1183"/>
      <c r="AMX1" s="1183"/>
      <c r="AMY1" s="1183"/>
      <c r="AMZ1" s="1183"/>
      <c r="ANA1" s="1183"/>
      <c r="ANB1" s="1183"/>
      <c r="ANC1" s="1183"/>
      <c r="AND1" s="1183"/>
      <c r="ANE1" s="1183"/>
      <c r="ANF1" s="1183"/>
      <c r="ANG1" s="1183"/>
      <c r="ANH1" s="1183"/>
      <c r="ANI1" s="1183"/>
      <c r="ANJ1" s="1183"/>
      <c r="ANK1" s="1183"/>
      <c r="ANL1" s="1183"/>
      <c r="ANM1" s="1183"/>
      <c r="ANN1" s="1183"/>
      <c r="ANO1" s="1183"/>
      <c r="ANP1" s="1183"/>
      <c r="ANQ1" s="1183"/>
      <c r="ANR1" s="1183"/>
      <c r="ANS1" s="1183"/>
      <c r="ANT1" s="1183"/>
      <c r="ANU1" s="1183"/>
      <c r="ANV1" s="1183"/>
      <c r="ANW1" s="1183"/>
      <c r="ANX1" s="1183"/>
      <c r="ANY1" s="1183"/>
      <c r="ANZ1" s="1183"/>
      <c r="AOA1" s="1183"/>
      <c r="AOB1" s="1183"/>
      <c r="AOC1" s="1183"/>
      <c r="AOD1" s="1183"/>
      <c r="AOE1" s="1183"/>
      <c r="AOF1" s="1183"/>
      <c r="AOG1" s="1183"/>
      <c r="AOH1" s="1183"/>
      <c r="AOI1" s="1183"/>
      <c r="AOJ1" s="1183"/>
      <c r="AOK1" s="1183"/>
      <c r="AOL1" s="1183"/>
      <c r="AOM1" s="1183"/>
      <c r="AON1" s="1183"/>
      <c r="AOO1" s="1183"/>
      <c r="AOP1" s="1183"/>
      <c r="AOQ1" s="1183"/>
      <c r="AOR1" s="1183"/>
      <c r="AOS1" s="1183"/>
      <c r="AOT1" s="1183"/>
      <c r="AOU1" s="1183"/>
      <c r="AOV1" s="1183"/>
      <c r="AOW1" s="1183"/>
      <c r="AOX1" s="1183"/>
      <c r="AOY1" s="1183"/>
      <c r="AOZ1" s="1183"/>
      <c r="APA1" s="1183"/>
      <c r="APB1" s="1183"/>
      <c r="APC1" s="1183"/>
      <c r="APD1" s="1183"/>
      <c r="APE1" s="1183"/>
      <c r="APF1" s="1183"/>
      <c r="APG1" s="1183"/>
      <c r="APH1" s="1183"/>
      <c r="API1" s="1183"/>
      <c r="APJ1" s="1183"/>
      <c r="APK1" s="1183"/>
      <c r="APL1" s="1183"/>
      <c r="APM1" s="1183"/>
      <c r="APN1" s="1183"/>
      <c r="APO1" s="1183"/>
      <c r="APP1" s="1183"/>
      <c r="APQ1" s="1183"/>
      <c r="APR1" s="1183"/>
      <c r="APS1" s="1183"/>
      <c r="APT1" s="1183"/>
      <c r="APU1" s="1183"/>
      <c r="APV1" s="1183"/>
      <c r="APW1" s="1183"/>
      <c r="APX1" s="1183"/>
      <c r="APY1" s="1183"/>
      <c r="APZ1" s="1183"/>
      <c r="AQA1" s="1183"/>
      <c r="AQB1" s="1183"/>
      <c r="AQC1" s="1183"/>
      <c r="AQD1" s="1183"/>
      <c r="AQE1" s="1183"/>
      <c r="AQF1" s="1183"/>
      <c r="AQG1" s="1183"/>
      <c r="AQH1" s="1183"/>
      <c r="AQI1" s="1183"/>
      <c r="AQJ1" s="1183"/>
      <c r="AQK1" s="1183"/>
      <c r="AQL1" s="1183"/>
      <c r="AQM1" s="1183"/>
      <c r="AQN1" s="1183"/>
      <c r="AQO1" s="1183"/>
      <c r="AQP1" s="1183"/>
      <c r="AQQ1" s="1183"/>
      <c r="AQR1" s="1183"/>
      <c r="AQS1" s="1183"/>
      <c r="AQT1" s="1183"/>
      <c r="AQU1" s="1183"/>
      <c r="AQV1" s="1183"/>
      <c r="AQW1" s="1183"/>
      <c r="AQX1" s="1183"/>
      <c r="AQY1" s="1183"/>
      <c r="AQZ1" s="1183"/>
      <c r="ARA1" s="1183"/>
      <c r="ARB1" s="1183"/>
      <c r="ARC1" s="1183"/>
      <c r="ARD1" s="1183"/>
      <c r="ARE1" s="1183"/>
      <c r="ARF1" s="1183"/>
      <c r="ARG1" s="1183"/>
      <c r="ARH1" s="1183"/>
      <c r="ARI1" s="1183"/>
      <c r="ARJ1" s="1183"/>
      <c r="ARK1" s="1183"/>
      <c r="ARL1" s="1183"/>
      <c r="ARM1" s="1183"/>
      <c r="ARN1" s="1183"/>
      <c r="ARO1" s="1183"/>
      <c r="ARP1" s="1183"/>
      <c r="ARQ1" s="1183"/>
      <c r="ARR1" s="1183"/>
      <c r="ARS1" s="1183"/>
      <c r="ART1" s="1183"/>
      <c r="ARU1" s="1183"/>
      <c r="ARV1" s="1183"/>
      <c r="ARW1" s="1183"/>
      <c r="ARX1" s="1183"/>
      <c r="ARY1" s="1183"/>
      <c r="ARZ1" s="1183"/>
      <c r="ASA1" s="1183"/>
      <c r="ASB1" s="1183"/>
      <c r="ASC1" s="1183"/>
      <c r="ASD1" s="1183"/>
      <c r="ASE1" s="1183"/>
      <c r="ASF1" s="1183"/>
      <c r="ASG1" s="1183"/>
      <c r="ASH1" s="1183"/>
      <c r="ASI1" s="1183"/>
      <c r="ASJ1" s="1183"/>
      <c r="ASK1" s="1183"/>
      <c r="ASL1" s="1183"/>
      <c r="ASM1" s="1183"/>
      <c r="ASN1" s="1183"/>
      <c r="ASO1" s="1183"/>
      <c r="ASP1" s="1183"/>
      <c r="ASQ1" s="1183"/>
      <c r="ASR1" s="1183"/>
      <c r="ASS1" s="1183"/>
      <c r="AST1" s="1183"/>
      <c r="ASU1" s="1183"/>
      <c r="ASV1" s="1183"/>
      <c r="ASW1" s="1183"/>
      <c r="ASX1" s="1183"/>
      <c r="ASY1" s="1183"/>
      <c r="ASZ1" s="1183"/>
      <c r="ATA1" s="1183"/>
      <c r="ATB1" s="1183"/>
      <c r="ATC1" s="1183"/>
      <c r="ATD1" s="1183"/>
      <c r="ATE1" s="1183"/>
      <c r="ATF1" s="1183"/>
      <c r="ATG1" s="1183"/>
      <c r="ATH1" s="1183"/>
      <c r="ATI1" s="1183"/>
      <c r="ATJ1" s="1183"/>
      <c r="ATK1" s="1183"/>
      <c r="ATL1" s="1183"/>
      <c r="ATM1" s="1183"/>
      <c r="ATN1" s="1183"/>
      <c r="ATO1" s="1183"/>
      <c r="ATP1" s="1183"/>
      <c r="ATQ1" s="1183"/>
      <c r="ATR1" s="1183"/>
      <c r="ATS1" s="1183"/>
      <c r="ATT1" s="1183"/>
      <c r="ATU1" s="1183"/>
      <c r="ATV1" s="1183"/>
      <c r="ATW1" s="1183"/>
      <c r="ATX1" s="1183"/>
      <c r="ATY1" s="1183"/>
      <c r="ATZ1" s="1183"/>
      <c r="AUA1" s="1183"/>
      <c r="AUB1" s="1183"/>
      <c r="AUC1" s="1183"/>
      <c r="AUD1" s="1183"/>
      <c r="AUE1" s="1183"/>
      <c r="AUF1" s="1183"/>
      <c r="AUG1" s="1183"/>
      <c r="AUH1" s="1183"/>
      <c r="AUI1" s="1183"/>
      <c r="AUJ1" s="1183"/>
      <c r="AUK1" s="1183"/>
      <c r="AUL1" s="1183"/>
      <c r="AUM1" s="1183"/>
      <c r="AUN1" s="1183"/>
      <c r="AUO1" s="1183"/>
      <c r="AUP1" s="1183"/>
      <c r="AUQ1" s="1183"/>
      <c r="AUR1" s="1183"/>
      <c r="AUS1" s="1183"/>
      <c r="AUT1" s="1183"/>
      <c r="AUU1" s="1183"/>
      <c r="AUV1" s="1183"/>
      <c r="AUW1" s="1183"/>
      <c r="AUX1" s="1183"/>
      <c r="AUY1" s="1183"/>
      <c r="AUZ1" s="1183"/>
      <c r="AVA1" s="1183"/>
      <c r="AVB1" s="1183"/>
      <c r="AVC1" s="1183"/>
      <c r="AVD1" s="1183"/>
      <c r="AVE1" s="1183"/>
      <c r="AVF1" s="1183"/>
      <c r="AVG1" s="1183"/>
      <c r="AVH1" s="1183"/>
      <c r="AVI1" s="1183"/>
      <c r="AVJ1" s="1183"/>
      <c r="AVK1" s="1183"/>
      <c r="AVL1" s="1183"/>
      <c r="AVM1" s="1183"/>
      <c r="AVN1" s="1183"/>
      <c r="AVO1" s="1183"/>
      <c r="AVP1" s="1183"/>
      <c r="AVQ1" s="1183"/>
      <c r="AVR1" s="1183"/>
      <c r="AVS1" s="1183"/>
      <c r="AVT1" s="1183"/>
      <c r="AVU1" s="1183"/>
      <c r="AVV1" s="1183"/>
      <c r="AVW1" s="1183"/>
      <c r="AVX1" s="1183"/>
      <c r="AVY1" s="1183"/>
      <c r="AVZ1" s="1183"/>
      <c r="AWA1" s="1183"/>
      <c r="AWB1" s="1183"/>
      <c r="AWC1" s="1183"/>
      <c r="AWD1" s="1183"/>
      <c r="AWE1" s="1183"/>
      <c r="AWF1" s="1183"/>
      <c r="AWG1" s="1183"/>
      <c r="AWH1" s="1183"/>
      <c r="AWI1" s="1183"/>
      <c r="AWJ1" s="1183"/>
      <c r="AWK1" s="1183"/>
      <c r="AWL1" s="1183"/>
      <c r="AWM1" s="1183"/>
      <c r="AWN1" s="1183"/>
      <c r="AWO1" s="1183"/>
      <c r="AWP1" s="1183"/>
      <c r="AWQ1" s="1183"/>
      <c r="AWR1" s="1183"/>
      <c r="AWS1" s="1183"/>
      <c r="AWT1" s="1183"/>
      <c r="AWU1" s="1183"/>
      <c r="AWV1" s="1183"/>
      <c r="AWW1" s="1183"/>
      <c r="AWX1" s="1183"/>
      <c r="AWY1" s="1183"/>
      <c r="AWZ1" s="1183"/>
      <c r="AXA1" s="1183"/>
      <c r="AXB1" s="1183"/>
      <c r="AXC1" s="1183"/>
      <c r="AXD1" s="1183"/>
      <c r="AXE1" s="1183"/>
      <c r="AXF1" s="1183"/>
      <c r="AXG1" s="1183"/>
      <c r="AXH1" s="1183"/>
      <c r="AXI1" s="1183"/>
      <c r="AXJ1" s="1183"/>
      <c r="AXK1" s="1183"/>
      <c r="AXL1" s="1183"/>
      <c r="AXM1" s="1183"/>
      <c r="AXN1" s="1183"/>
      <c r="AXO1" s="1183"/>
      <c r="AXP1" s="1183"/>
      <c r="AXQ1" s="1183"/>
      <c r="AXR1" s="1183"/>
      <c r="AXS1" s="1183"/>
      <c r="AXT1" s="1183"/>
      <c r="AXU1" s="1183"/>
      <c r="AXV1" s="1183"/>
      <c r="AXW1" s="1183"/>
      <c r="AXX1" s="1183"/>
      <c r="AXY1" s="1183"/>
      <c r="AXZ1" s="1183"/>
      <c r="AYA1" s="1183"/>
      <c r="AYB1" s="1183"/>
      <c r="AYC1" s="1183"/>
      <c r="AYD1" s="1183"/>
      <c r="AYE1" s="1183"/>
      <c r="AYF1" s="1183"/>
      <c r="AYG1" s="1183"/>
      <c r="AYH1" s="1183"/>
      <c r="AYI1" s="1183"/>
      <c r="AYJ1" s="1183"/>
      <c r="AYK1" s="1183"/>
      <c r="AYL1" s="1183"/>
      <c r="AYM1" s="1183"/>
      <c r="AYN1" s="1183"/>
      <c r="AYO1" s="1183"/>
      <c r="AYP1" s="1183"/>
      <c r="AYQ1" s="1183"/>
      <c r="AYR1" s="1183"/>
      <c r="AYS1" s="1183"/>
      <c r="AYT1" s="1183"/>
      <c r="AYU1" s="1183"/>
      <c r="AYV1" s="1183"/>
      <c r="AYW1" s="1183"/>
      <c r="AYX1" s="1183"/>
      <c r="AYY1" s="1183"/>
      <c r="AYZ1" s="1183"/>
      <c r="AZA1" s="1183"/>
      <c r="AZB1" s="1183"/>
      <c r="AZC1" s="1183"/>
      <c r="AZD1" s="1183"/>
      <c r="AZE1" s="1183"/>
      <c r="AZF1" s="1183"/>
      <c r="AZG1" s="1183"/>
      <c r="AZH1" s="1183"/>
      <c r="AZI1" s="1183"/>
      <c r="AZJ1" s="1183"/>
      <c r="AZK1" s="1183"/>
      <c r="AZL1" s="1183"/>
      <c r="AZM1" s="1183"/>
      <c r="AZN1" s="1183"/>
      <c r="AZO1" s="1183"/>
      <c r="AZP1" s="1183"/>
      <c r="AZQ1" s="1183"/>
      <c r="AZR1" s="1183"/>
      <c r="AZS1" s="1183"/>
      <c r="AZT1" s="1183"/>
      <c r="AZU1" s="1183"/>
      <c r="AZV1" s="1183"/>
      <c r="AZW1" s="1183"/>
      <c r="AZX1" s="1183"/>
      <c r="AZY1" s="1183"/>
      <c r="AZZ1" s="1183"/>
      <c r="BAA1" s="1183"/>
      <c r="BAB1" s="1183"/>
      <c r="BAC1" s="1183"/>
      <c r="BAD1" s="1183"/>
      <c r="BAE1" s="1183"/>
      <c r="BAF1" s="1183"/>
      <c r="BAG1" s="1183"/>
      <c r="BAH1" s="1183"/>
      <c r="BAI1" s="1183"/>
      <c r="BAJ1" s="1183"/>
      <c r="BAK1" s="1183"/>
      <c r="BAL1" s="1183"/>
      <c r="BAM1" s="1183"/>
      <c r="BAN1" s="1183"/>
      <c r="BAO1" s="1183"/>
      <c r="BAP1" s="1183"/>
      <c r="BAQ1" s="1183"/>
      <c r="BAR1" s="1183"/>
      <c r="BAS1" s="1183"/>
      <c r="BAT1" s="1183"/>
      <c r="BAU1" s="1183"/>
      <c r="BAV1" s="1183"/>
      <c r="BAW1" s="1183"/>
      <c r="BAX1" s="1183"/>
      <c r="BAY1" s="1183"/>
      <c r="BAZ1" s="1183"/>
      <c r="BBA1" s="1183"/>
      <c r="BBB1" s="1183"/>
      <c r="BBC1" s="1183"/>
      <c r="BBD1" s="1183"/>
      <c r="BBE1" s="1183"/>
      <c r="BBF1" s="1183"/>
      <c r="BBG1" s="1183"/>
      <c r="BBH1" s="1183"/>
      <c r="BBI1" s="1183"/>
      <c r="BBJ1" s="1183"/>
      <c r="BBK1" s="1183"/>
      <c r="BBL1" s="1183"/>
      <c r="BBM1" s="1183"/>
      <c r="BBN1" s="1183"/>
      <c r="BBO1" s="1183"/>
      <c r="BBP1" s="1183"/>
      <c r="BBQ1" s="1183"/>
      <c r="BBR1" s="1183"/>
      <c r="BBS1" s="1183"/>
      <c r="BBT1" s="1183"/>
      <c r="BBU1" s="1183"/>
      <c r="BBV1" s="1183"/>
      <c r="BBW1" s="1183"/>
      <c r="BBX1" s="1183"/>
      <c r="BBY1" s="1183"/>
      <c r="BBZ1" s="1183"/>
      <c r="BCA1" s="1183"/>
      <c r="BCB1" s="1183"/>
      <c r="BCC1" s="1183"/>
      <c r="BCD1" s="1183"/>
      <c r="BCE1" s="1183"/>
      <c r="BCF1" s="1183"/>
      <c r="BCG1" s="1183"/>
      <c r="BCH1" s="1183"/>
      <c r="BCI1" s="1183"/>
      <c r="BCJ1" s="1183"/>
      <c r="BCK1" s="1183"/>
      <c r="BCL1" s="1183"/>
      <c r="BCM1" s="1183"/>
      <c r="BCN1" s="1183"/>
      <c r="BCO1" s="1183"/>
      <c r="BCP1" s="1183"/>
      <c r="BCQ1" s="1183"/>
      <c r="BCR1" s="1183"/>
      <c r="BCS1" s="1183"/>
      <c r="BCT1" s="1183"/>
      <c r="BCU1" s="1183"/>
      <c r="BCV1" s="1183"/>
      <c r="BCW1" s="1183"/>
      <c r="BCX1" s="1183"/>
      <c r="BCY1" s="1183"/>
      <c r="BCZ1" s="1183"/>
      <c r="BDA1" s="1183"/>
      <c r="BDB1" s="1183"/>
      <c r="BDC1" s="1183"/>
      <c r="BDD1" s="1183"/>
      <c r="BDE1" s="1183"/>
      <c r="BDF1" s="1183"/>
      <c r="BDG1" s="1183"/>
      <c r="BDH1" s="1183"/>
      <c r="BDI1" s="1183"/>
      <c r="BDJ1" s="1183"/>
      <c r="BDK1" s="1183"/>
      <c r="BDL1" s="1183"/>
      <c r="BDM1" s="1183"/>
      <c r="BDN1" s="1183"/>
      <c r="BDO1" s="1183"/>
      <c r="BDP1" s="1183"/>
      <c r="BDQ1" s="1183"/>
      <c r="BDR1" s="1183"/>
      <c r="BDS1" s="1183"/>
      <c r="BDT1" s="1183"/>
      <c r="BDU1" s="1183"/>
      <c r="BDV1" s="1183"/>
      <c r="BDW1" s="1183"/>
      <c r="BDX1" s="1183"/>
      <c r="BDY1" s="1183"/>
      <c r="BDZ1" s="1183"/>
      <c r="BEA1" s="1183"/>
      <c r="BEB1" s="1183"/>
      <c r="BEC1" s="1183"/>
      <c r="BED1" s="1183"/>
      <c r="BEE1" s="1183"/>
      <c r="BEF1" s="1183"/>
      <c r="BEG1" s="1183"/>
      <c r="BEH1" s="1183"/>
      <c r="BEI1" s="1183"/>
      <c r="BEJ1" s="1183"/>
      <c r="BEK1" s="1183"/>
      <c r="BEL1" s="1183"/>
      <c r="BEM1" s="1183"/>
      <c r="BEN1" s="1183"/>
      <c r="BEO1" s="1183"/>
      <c r="BEP1" s="1183"/>
      <c r="BEQ1" s="1183"/>
      <c r="BER1" s="1183"/>
      <c r="BES1" s="1183"/>
      <c r="BET1" s="1183"/>
      <c r="BEU1" s="1183"/>
      <c r="BEV1" s="1183"/>
      <c r="BEW1" s="1183"/>
      <c r="BEX1" s="1183"/>
      <c r="BEY1" s="1183"/>
      <c r="BEZ1" s="1183"/>
      <c r="BFA1" s="1183"/>
      <c r="BFB1" s="1183"/>
      <c r="BFC1" s="1183"/>
      <c r="BFD1" s="1183"/>
      <c r="BFE1" s="1183"/>
      <c r="BFF1" s="1183"/>
      <c r="BFG1" s="1183"/>
      <c r="BFH1" s="1183"/>
      <c r="BFI1" s="1183"/>
      <c r="BFJ1" s="1183"/>
      <c r="BFK1" s="1183"/>
      <c r="BFL1" s="1183"/>
      <c r="BFM1" s="1183"/>
      <c r="BFN1" s="1183"/>
      <c r="BFO1" s="1183"/>
      <c r="BFP1" s="1183"/>
      <c r="BFQ1" s="1183"/>
      <c r="BFR1" s="1183"/>
      <c r="BFS1" s="1183"/>
      <c r="BFT1" s="1183"/>
      <c r="BFU1" s="1183"/>
      <c r="BFV1" s="1183"/>
      <c r="BFW1" s="1183"/>
      <c r="BFX1" s="1183"/>
      <c r="BFY1" s="1183"/>
      <c r="BFZ1" s="1183"/>
      <c r="BGA1" s="1183"/>
      <c r="BGB1" s="1183"/>
      <c r="BGC1" s="1183"/>
      <c r="BGD1" s="1183"/>
      <c r="BGE1" s="1183"/>
      <c r="BGF1" s="1183"/>
      <c r="BGG1" s="1183"/>
      <c r="BGH1" s="1183"/>
      <c r="BGI1" s="1183"/>
      <c r="BGJ1" s="1183"/>
      <c r="BGK1" s="1183"/>
      <c r="BGL1" s="1183"/>
      <c r="BGM1" s="1183"/>
      <c r="BGN1" s="1183"/>
      <c r="BGO1" s="1183"/>
      <c r="BGP1" s="1183"/>
      <c r="BGQ1" s="1183"/>
      <c r="BGR1" s="1183"/>
      <c r="BGS1" s="1183"/>
      <c r="BGT1" s="1183"/>
      <c r="BGU1" s="1183"/>
      <c r="BGV1" s="1183"/>
      <c r="BGW1" s="1183"/>
      <c r="BGX1" s="1183"/>
      <c r="BGY1" s="1183"/>
      <c r="BGZ1" s="1183"/>
      <c r="BHA1" s="1183"/>
      <c r="BHB1" s="1183"/>
      <c r="BHC1" s="1183"/>
      <c r="BHD1" s="1183"/>
      <c r="BHE1" s="1183"/>
      <c r="BHF1" s="1183"/>
      <c r="BHG1" s="1183"/>
      <c r="BHH1" s="1183"/>
      <c r="BHI1" s="1183"/>
      <c r="BHJ1" s="1183"/>
      <c r="BHK1" s="1183"/>
      <c r="BHL1" s="1183"/>
      <c r="BHM1" s="1183"/>
      <c r="BHN1" s="1183"/>
      <c r="BHO1" s="1183"/>
      <c r="BHP1" s="1183"/>
      <c r="BHQ1" s="1183"/>
      <c r="BHR1" s="1183"/>
      <c r="BHS1" s="1183"/>
      <c r="BHT1" s="1183"/>
      <c r="BHU1" s="1183"/>
      <c r="BHV1" s="1183"/>
      <c r="BHW1" s="1183"/>
      <c r="BHX1" s="1183"/>
      <c r="BHY1" s="1183"/>
      <c r="BHZ1" s="1183"/>
      <c r="BIA1" s="1183"/>
      <c r="BIB1" s="1183"/>
      <c r="BIC1" s="1183"/>
      <c r="BID1" s="1183"/>
      <c r="BIE1" s="1183"/>
      <c r="BIF1" s="1183"/>
      <c r="BIG1" s="1183"/>
      <c r="BIH1" s="1183"/>
      <c r="BII1" s="1183"/>
      <c r="BIJ1" s="1183"/>
      <c r="BIK1" s="1183"/>
      <c r="BIL1" s="1183"/>
      <c r="BIM1" s="1183"/>
      <c r="BIN1" s="1183"/>
      <c r="BIO1" s="1183"/>
      <c r="BIP1" s="1183"/>
      <c r="BIQ1" s="1183"/>
      <c r="BIR1" s="1183"/>
      <c r="BIS1" s="1183"/>
      <c r="BIT1" s="1183"/>
      <c r="BIU1" s="1183"/>
      <c r="BIV1" s="1183"/>
      <c r="BIW1" s="1183"/>
      <c r="BIX1" s="1183"/>
      <c r="BIY1" s="1183"/>
      <c r="BIZ1" s="1183"/>
      <c r="BJA1" s="1183"/>
      <c r="BJB1" s="1183"/>
      <c r="BJC1" s="1183"/>
      <c r="BJD1" s="1183"/>
      <c r="BJE1" s="1183"/>
      <c r="BJF1" s="1183"/>
      <c r="BJG1" s="1183"/>
      <c r="BJH1" s="1183"/>
      <c r="BJI1" s="1183"/>
      <c r="BJJ1" s="1183"/>
      <c r="BJK1" s="1183"/>
      <c r="BJL1" s="1183"/>
      <c r="BJM1" s="1183"/>
      <c r="BJN1" s="1183"/>
      <c r="BJO1" s="1183"/>
      <c r="BJP1" s="1183"/>
      <c r="BJQ1" s="1183"/>
      <c r="BJR1" s="1183"/>
      <c r="BJS1" s="1183"/>
      <c r="BJT1" s="1183"/>
      <c r="BJU1" s="1183"/>
      <c r="BJV1" s="1183"/>
      <c r="BJW1" s="1183"/>
      <c r="BJX1" s="1183"/>
      <c r="BJY1" s="1183"/>
      <c r="BJZ1" s="1183"/>
      <c r="BKA1" s="1183"/>
      <c r="BKB1" s="1183"/>
      <c r="BKC1" s="1183"/>
      <c r="BKD1" s="1183"/>
      <c r="BKE1" s="1183"/>
      <c r="BKF1" s="1183"/>
      <c r="BKG1" s="1183"/>
      <c r="BKH1" s="1183"/>
      <c r="BKI1" s="1183"/>
      <c r="BKJ1" s="1183"/>
      <c r="BKK1" s="1183"/>
      <c r="BKL1" s="1183"/>
      <c r="BKM1" s="1183"/>
      <c r="BKN1" s="1183"/>
      <c r="BKO1" s="1183"/>
      <c r="BKP1" s="1183"/>
      <c r="BKQ1" s="1183"/>
      <c r="BKR1" s="1183"/>
      <c r="BKS1" s="1183"/>
      <c r="BKT1" s="1183"/>
      <c r="BKU1" s="1183"/>
      <c r="BKV1" s="1183"/>
      <c r="BKW1" s="1183"/>
      <c r="BKX1" s="1183"/>
      <c r="BKY1" s="1183"/>
      <c r="BKZ1" s="1183"/>
      <c r="BLA1" s="1183"/>
      <c r="BLB1" s="1183"/>
      <c r="BLC1" s="1183"/>
      <c r="BLD1" s="1183"/>
      <c r="BLE1" s="1183"/>
      <c r="BLF1" s="1183"/>
      <c r="BLG1" s="1183"/>
      <c r="BLH1" s="1183"/>
      <c r="BLI1" s="1183"/>
      <c r="BLJ1" s="1183"/>
      <c r="BLK1" s="1183"/>
      <c r="BLL1" s="1183"/>
      <c r="BLM1" s="1183"/>
      <c r="BLN1" s="1183"/>
      <c r="BLO1" s="1183"/>
      <c r="BLP1" s="1183"/>
      <c r="BLQ1" s="1183"/>
      <c r="BLR1" s="1183"/>
      <c r="BLS1" s="1183"/>
      <c r="BLT1" s="1183"/>
      <c r="BLU1" s="1183"/>
      <c r="BLV1" s="1183"/>
      <c r="BLW1" s="1183"/>
      <c r="BLX1" s="1183"/>
      <c r="BLY1" s="1183"/>
      <c r="BLZ1" s="1183"/>
      <c r="BMA1" s="1183"/>
      <c r="BMB1" s="1183"/>
      <c r="BMC1" s="1183"/>
      <c r="BMD1" s="1183"/>
      <c r="BME1" s="1183"/>
      <c r="BMF1" s="1183"/>
      <c r="BMG1" s="1183"/>
      <c r="BMH1" s="1183"/>
      <c r="BMI1" s="1183"/>
      <c r="BMJ1" s="1183"/>
      <c r="BMK1" s="1183"/>
      <c r="BML1" s="1183"/>
      <c r="BMM1" s="1183"/>
      <c r="BMN1" s="1183"/>
      <c r="BMO1" s="1183"/>
      <c r="BMP1" s="1183"/>
      <c r="BMQ1" s="1183"/>
      <c r="BMR1" s="1183"/>
      <c r="BMS1" s="1183"/>
      <c r="BMT1" s="1183"/>
      <c r="BMU1" s="1183"/>
      <c r="BMV1" s="1183"/>
      <c r="BMW1" s="1183"/>
      <c r="BMX1" s="1183"/>
      <c r="BMY1" s="1183"/>
      <c r="BMZ1" s="1183"/>
      <c r="BNA1" s="1183"/>
      <c r="BNB1" s="1183"/>
      <c r="BNC1" s="1183"/>
      <c r="BND1" s="1183"/>
      <c r="BNE1" s="1183"/>
      <c r="BNF1" s="1183"/>
      <c r="BNG1" s="1183"/>
      <c r="BNH1" s="1183"/>
      <c r="BNI1" s="1183"/>
      <c r="BNJ1" s="1183"/>
      <c r="BNK1" s="1183"/>
      <c r="BNL1" s="1183"/>
      <c r="BNM1" s="1183"/>
      <c r="BNN1" s="1183"/>
      <c r="BNO1" s="1183"/>
      <c r="BNP1" s="1183"/>
      <c r="BNQ1" s="1183"/>
      <c r="BNR1" s="1183"/>
      <c r="BNS1" s="1183"/>
      <c r="BNT1" s="1183"/>
      <c r="BNU1" s="1183"/>
      <c r="BNV1" s="1183"/>
      <c r="BNW1" s="1183"/>
      <c r="BNX1" s="1183"/>
      <c r="BNY1" s="1183"/>
      <c r="BNZ1" s="1183"/>
      <c r="BOA1" s="1183"/>
      <c r="BOB1" s="1183"/>
      <c r="BOC1" s="1183"/>
      <c r="BOD1" s="1183"/>
      <c r="BOE1" s="1183"/>
      <c r="BOF1" s="1183"/>
      <c r="BOG1" s="1183"/>
      <c r="BOH1" s="1183"/>
      <c r="BOI1" s="1183"/>
      <c r="BOJ1" s="1183"/>
      <c r="BOK1" s="1183"/>
      <c r="BOL1" s="1183"/>
      <c r="BOM1" s="1183"/>
      <c r="BON1" s="1183"/>
      <c r="BOO1" s="1183"/>
      <c r="BOP1" s="1183"/>
      <c r="BOQ1" s="1183"/>
      <c r="BOR1" s="1183"/>
      <c r="BOS1" s="1183"/>
      <c r="BOT1" s="1183"/>
      <c r="BOU1" s="1183"/>
      <c r="BOV1" s="1183"/>
      <c r="BOW1" s="1183"/>
      <c r="BOX1" s="1183"/>
      <c r="BOY1" s="1183"/>
      <c r="BOZ1" s="1183"/>
      <c r="BPA1" s="1183"/>
      <c r="BPB1" s="1183"/>
      <c r="BPC1" s="1183"/>
      <c r="BPD1" s="1183"/>
      <c r="BPE1" s="1183"/>
      <c r="BPF1" s="1183"/>
      <c r="BPG1" s="1183"/>
      <c r="BPH1" s="1183"/>
      <c r="BPI1" s="1183"/>
      <c r="BPJ1" s="1183"/>
      <c r="BPK1" s="1183"/>
      <c r="BPL1" s="1183"/>
      <c r="BPM1" s="1183"/>
      <c r="BPN1" s="1183"/>
      <c r="BPO1" s="1183"/>
      <c r="BPP1" s="1183"/>
      <c r="BPQ1" s="1183"/>
      <c r="BPR1" s="1183"/>
      <c r="BPS1" s="1183"/>
      <c r="BPT1" s="1183"/>
      <c r="BPU1" s="1183"/>
      <c r="BPV1" s="1183"/>
      <c r="BPW1" s="1183"/>
      <c r="BPX1" s="1183"/>
      <c r="BPY1" s="1183"/>
      <c r="BPZ1" s="1183"/>
      <c r="BQA1" s="1183"/>
      <c r="BQB1" s="1183"/>
      <c r="BQC1" s="1183"/>
      <c r="BQD1" s="1183"/>
      <c r="BQE1" s="1183"/>
      <c r="BQF1" s="1183"/>
      <c r="BQG1" s="1183"/>
      <c r="BQH1" s="1183"/>
      <c r="BQI1" s="1183"/>
      <c r="BQJ1" s="1183"/>
      <c r="BQK1" s="1183"/>
      <c r="BQL1" s="1183"/>
      <c r="BQM1" s="1183"/>
      <c r="BQN1" s="1183"/>
      <c r="BQO1" s="1183"/>
      <c r="BQP1" s="1183"/>
      <c r="BQQ1" s="1183"/>
      <c r="BQR1" s="1183"/>
      <c r="BQS1" s="1183"/>
      <c r="BQT1" s="1183"/>
      <c r="BQU1" s="1183"/>
      <c r="BQV1" s="1183"/>
      <c r="BQW1" s="1183"/>
      <c r="BQX1" s="1183"/>
      <c r="BQY1" s="1183"/>
      <c r="BQZ1" s="1183"/>
      <c r="BRA1" s="1183"/>
      <c r="BRB1" s="1183"/>
      <c r="BRC1" s="1183"/>
      <c r="BRD1" s="1183"/>
      <c r="BRE1" s="1183"/>
      <c r="BRF1" s="1183"/>
      <c r="BRG1" s="1183"/>
      <c r="BRH1" s="1183"/>
      <c r="BRI1" s="1183"/>
      <c r="BRJ1" s="1183"/>
      <c r="BRK1" s="1183"/>
      <c r="BRL1" s="1183"/>
      <c r="BRM1" s="1183"/>
      <c r="BRN1" s="1183"/>
      <c r="BRO1" s="1183"/>
      <c r="BRP1" s="1183"/>
      <c r="BRQ1" s="1183"/>
      <c r="BRR1" s="1183"/>
      <c r="BRS1" s="1183"/>
      <c r="BRT1" s="1183"/>
      <c r="BRU1" s="1183"/>
      <c r="BRV1" s="1183"/>
      <c r="BRW1" s="1183"/>
      <c r="BRX1" s="1183"/>
      <c r="BRY1" s="1183"/>
      <c r="BRZ1" s="1183"/>
      <c r="BSA1" s="1183"/>
      <c r="BSB1" s="1183"/>
      <c r="BSC1" s="1183"/>
      <c r="BSD1" s="1183"/>
      <c r="BSE1" s="1183"/>
      <c r="BSF1" s="1183"/>
      <c r="BSG1" s="1183"/>
      <c r="BSH1" s="1183"/>
      <c r="BSI1" s="1183"/>
      <c r="BSJ1" s="1183"/>
      <c r="BSK1" s="1183"/>
      <c r="BSL1" s="1183"/>
      <c r="BSM1" s="1183"/>
      <c r="BSN1" s="1183"/>
      <c r="BSO1" s="1183"/>
      <c r="BSP1" s="1183"/>
      <c r="BSQ1" s="1183"/>
      <c r="BSR1" s="1183"/>
      <c r="BSS1" s="1183"/>
      <c r="BST1" s="1183"/>
      <c r="BSU1" s="1183"/>
      <c r="BSV1" s="1183"/>
      <c r="BSW1" s="1183"/>
      <c r="BSX1" s="1183"/>
      <c r="BSY1" s="1183"/>
      <c r="BSZ1" s="1183"/>
      <c r="BTA1" s="1183"/>
      <c r="BTB1" s="1183"/>
      <c r="BTC1" s="1183"/>
      <c r="BTD1" s="1183"/>
      <c r="BTE1" s="1183"/>
      <c r="BTF1" s="1183"/>
      <c r="BTG1" s="1183"/>
      <c r="BTH1" s="1183"/>
      <c r="BTI1" s="1183"/>
      <c r="BTJ1" s="1183"/>
      <c r="BTK1" s="1183"/>
      <c r="BTL1" s="1183"/>
      <c r="BTM1" s="1183"/>
      <c r="BTN1" s="1183"/>
      <c r="BTO1" s="1183"/>
      <c r="BTP1" s="1183"/>
      <c r="BTQ1" s="1183"/>
      <c r="BTR1" s="1183"/>
      <c r="BTS1" s="1183"/>
      <c r="BTT1" s="1183"/>
      <c r="BTU1" s="1183"/>
      <c r="BTV1" s="1183"/>
      <c r="BTW1" s="1183"/>
      <c r="BTX1" s="1183"/>
      <c r="BTY1" s="1183"/>
      <c r="BTZ1" s="1183"/>
      <c r="BUA1" s="1183"/>
      <c r="BUB1" s="1183"/>
      <c r="BUC1" s="1183"/>
      <c r="BUD1" s="1183"/>
      <c r="BUE1" s="1183"/>
      <c r="BUF1" s="1183"/>
      <c r="BUG1" s="1183"/>
      <c r="BUH1" s="1183"/>
      <c r="BUI1" s="1183"/>
      <c r="BUJ1" s="1183"/>
      <c r="BUK1" s="1183"/>
      <c r="BUL1" s="1183"/>
      <c r="BUM1" s="1183"/>
      <c r="BUN1" s="1183"/>
      <c r="BUO1" s="1183"/>
      <c r="BUP1" s="1183"/>
      <c r="BUQ1" s="1183"/>
      <c r="BUR1" s="1183"/>
      <c r="BUS1" s="1183"/>
      <c r="BUT1" s="1183"/>
      <c r="BUU1" s="1183"/>
      <c r="BUV1" s="1183"/>
      <c r="BUW1" s="1183"/>
      <c r="BUX1" s="1183"/>
      <c r="BUY1" s="1183"/>
      <c r="BUZ1" s="1183"/>
      <c r="BVA1" s="1183"/>
      <c r="BVB1" s="1183"/>
      <c r="BVC1" s="1183"/>
      <c r="BVD1" s="1183"/>
      <c r="BVE1" s="1183"/>
      <c r="BVF1" s="1183"/>
      <c r="BVG1" s="1183"/>
      <c r="BVH1" s="1183"/>
      <c r="BVI1" s="1183"/>
      <c r="BVJ1" s="1183"/>
      <c r="BVK1" s="1183"/>
      <c r="BVL1" s="1183"/>
      <c r="BVM1" s="1183"/>
      <c r="BVN1" s="1183"/>
      <c r="BVO1" s="1183"/>
      <c r="BVP1" s="1183"/>
      <c r="BVQ1" s="1183"/>
      <c r="BVR1" s="1183"/>
      <c r="BVS1" s="1183"/>
      <c r="BVT1" s="1183"/>
      <c r="BVU1" s="1183"/>
      <c r="BVV1" s="1183"/>
      <c r="BVW1" s="1183"/>
      <c r="BVX1" s="1183"/>
      <c r="BVY1" s="1183"/>
      <c r="BVZ1" s="1183"/>
      <c r="BWA1" s="1183"/>
      <c r="BWB1" s="1183"/>
      <c r="BWC1" s="1183"/>
      <c r="BWD1" s="1183"/>
      <c r="BWE1" s="1183"/>
      <c r="BWF1" s="1183"/>
      <c r="BWG1" s="1183"/>
      <c r="BWH1" s="1183"/>
      <c r="BWI1" s="1183"/>
      <c r="BWJ1" s="1183"/>
      <c r="BWK1" s="1183"/>
      <c r="BWL1" s="1183"/>
      <c r="BWM1" s="1183"/>
      <c r="BWN1" s="1183"/>
      <c r="BWO1" s="1183"/>
      <c r="BWP1" s="1183"/>
      <c r="BWQ1" s="1183"/>
      <c r="BWR1" s="1183"/>
      <c r="BWS1" s="1183"/>
      <c r="BWT1" s="1183"/>
      <c r="BWU1" s="1183"/>
      <c r="BWV1" s="1183"/>
      <c r="BWW1" s="1183"/>
      <c r="BWX1" s="1183"/>
      <c r="BWY1" s="1183"/>
      <c r="BWZ1" s="1183"/>
      <c r="BXA1" s="1183"/>
      <c r="BXB1" s="1183"/>
      <c r="BXC1" s="1183"/>
      <c r="BXD1" s="1183"/>
      <c r="BXE1" s="1183"/>
      <c r="BXF1" s="1183"/>
      <c r="BXG1" s="1183"/>
      <c r="BXH1" s="1183"/>
      <c r="BXI1" s="1183"/>
      <c r="BXJ1" s="1183"/>
      <c r="BXK1" s="1183"/>
      <c r="BXL1" s="1183"/>
      <c r="BXM1" s="1183"/>
      <c r="BXN1" s="1183"/>
      <c r="BXO1" s="1183"/>
      <c r="BXP1" s="1183"/>
      <c r="BXQ1" s="1183"/>
      <c r="BXR1" s="1183"/>
      <c r="BXS1" s="1183"/>
      <c r="BXT1" s="1183"/>
      <c r="BXU1" s="1183"/>
      <c r="BXV1" s="1183"/>
      <c r="BXW1" s="1183"/>
      <c r="BXX1" s="1183"/>
      <c r="BXY1" s="1183"/>
      <c r="BXZ1" s="1183"/>
      <c r="BYA1" s="1183"/>
      <c r="BYB1" s="1183"/>
      <c r="BYC1" s="1183"/>
      <c r="BYD1" s="1183"/>
      <c r="BYE1" s="1183"/>
      <c r="BYF1" s="1183"/>
      <c r="BYG1" s="1183"/>
      <c r="BYH1" s="1183"/>
      <c r="BYI1" s="1183"/>
      <c r="BYJ1" s="1183"/>
      <c r="BYK1" s="1183"/>
      <c r="BYL1" s="1183"/>
      <c r="BYM1" s="1183"/>
      <c r="BYN1" s="1183"/>
      <c r="BYO1" s="1183"/>
      <c r="BYP1" s="1183"/>
      <c r="BYQ1" s="1183"/>
      <c r="BYR1" s="1183"/>
      <c r="BYS1" s="1183"/>
      <c r="BYT1" s="1183"/>
      <c r="BYU1" s="1183"/>
      <c r="BYV1" s="1183"/>
      <c r="BYW1" s="1183"/>
      <c r="BYX1" s="1183"/>
      <c r="BYY1" s="1183"/>
      <c r="BYZ1" s="1183"/>
      <c r="BZA1" s="1183"/>
      <c r="BZB1" s="1183"/>
      <c r="BZC1" s="1183"/>
      <c r="BZD1" s="1183"/>
      <c r="BZE1" s="1183"/>
      <c r="BZF1" s="1183"/>
      <c r="BZG1" s="1183"/>
      <c r="BZH1" s="1183"/>
      <c r="BZI1" s="1183"/>
      <c r="BZJ1" s="1183"/>
      <c r="BZK1" s="1183"/>
      <c r="BZL1" s="1183"/>
      <c r="BZM1" s="1183"/>
      <c r="BZN1" s="1183"/>
      <c r="BZO1" s="1183"/>
      <c r="BZP1" s="1183"/>
      <c r="BZQ1" s="1183"/>
      <c r="BZR1" s="1183"/>
      <c r="BZS1" s="1183"/>
      <c r="BZT1" s="1183"/>
      <c r="BZU1" s="1183"/>
      <c r="BZV1" s="1183"/>
      <c r="BZW1" s="1183"/>
      <c r="BZX1" s="1183"/>
      <c r="BZY1" s="1183"/>
      <c r="BZZ1" s="1183"/>
      <c r="CAA1" s="1183"/>
      <c r="CAB1" s="1183"/>
      <c r="CAC1" s="1183"/>
      <c r="CAD1" s="1183"/>
      <c r="CAE1" s="1183"/>
      <c r="CAF1" s="1183"/>
      <c r="CAG1" s="1183"/>
      <c r="CAH1" s="1183"/>
      <c r="CAI1" s="1183"/>
      <c r="CAJ1" s="1183"/>
      <c r="CAK1" s="1183"/>
      <c r="CAL1" s="1183"/>
      <c r="CAM1" s="1183"/>
      <c r="CAN1" s="1183"/>
      <c r="CAO1" s="1183"/>
      <c r="CAP1" s="1183"/>
      <c r="CAQ1" s="1183"/>
      <c r="CAR1" s="1183"/>
      <c r="CAS1" s="1183"/>
      <c r="CAT1" s="1183"/>
      <c r="CAU1" s="1183"/>
      <c r="CAV1" s="1183"/>
      <c r="CAW1" s="1183"/>
      <c r="CAX1" s="1183"/>
      <c r="CAY1" s="1183"/>
      <c r="CAZ1" s="1183"/>
      <c r="CBA1" s="1183"/>
      <c r="CBB1" s="1183"/>
      <c r="CBC1" s="1183"/>
      <c r="CBD1" s="1183"/>
      <c r="CBE1" s="1183"/>
      <c r="CBF1" s="1183"/>
      <c r="CBG1" s="1183"/>
      <c r="CBH1" s="1183"/>
      <c r="CBI1" s="1183"/>
      <c r="CBJ1" s="1183"/>
      <c r="CBK1" s="1183"/>
      <c r="CBL1" s="1183"/>
      <c r="CBM1" s="1183"/>
      <c r="CBN1" s="1183"/>
      <c r="CBO1" s="1183"/>
      <c r="CBP1" s="1183"/>
      <c r="CBQ1" s="1183"/>
      <c r="CBR1" s="1183"/>
      <c r="CBS1" s="1183"/>
      <c r="CBT1" s="1183"/>
      <c r="CBU1" s="1183"/>
      <c r="CBV1" s="1183"/>
      <c r="CBW1" s="1183"/>
      <c r="CBX1" s="1183"/>
      <c r="CBY1" s="1183"/>
      <c r="CBZ1" s="1183"/>
      <c r="CCA1" s="1183"/>
      <c r="CCB1" s="1183"/>
      <c r="CCC1" s="1183"/>
      <c r="CCD1" s="1183"/>
      <c r="CCE1" s="1183"/>
      <c r="CCF1" s="1183"/>
      <c r="CCG1" s="1183"/>
      <c r="CCH1" s="1183"/>
      <c r="CCI1" s="1183"/>
      <c r="CCJ1" s="1183"/>
      <c r="CCK1" s="1183"/>
      <c r="CCL1" s="1183"/>
      <c r="CCM1" s="1183"/>
      <c r="CCN1" s="1183"/>
      <c r="CCO1" s="1183"/>
      <c r="CCP1" s="1183"/>
      <c r="CCQ1" s="1183"/>
      <c r="CCR1" s="1183"/>
      <c r="CCS1" s="1183"/>
      <c r="CCT1" s="1183"/>
      <c r="CCU1" s="1183"/>
      <c r="CCV1" s="1183"/>
      <c r="CCW1" s="1183"/>
      <c r="CCX1" s="1183"/>
      <c r="CCY1" s="1183"/>
      <c r="CCZ1" s="1183"/>
      <c r="CDA1" s="1183"/>
      <c r="CDB1" s="1183"/>
      <c r="CDC1" s="1183"/>
      <c r="CDD1" s="1183"/>
      <c r="CDE1" s="1183"/>
      <c r="CDF1" s="1183"/>
      <c r="CDG1" s="1183"/>
      <c r="CDH1" s="1183"/>
      <c r="CDI1" s="1183"/>
      <c r="CDJ1" s="1183"/>
      <c r="CDK1" s="1183"/>
      <c r="CDL1" s="1183"/>
      <c r="CDM1" s="1183"/>
      <c r="CDN1" s="1183"/>
      <c r="CDO1" s="1183"/>
      <c r="CDP1" s="1183"/>
      <c r="CDQ1" s="1183"/>
      <c r="CDR1" s="1183"/>
      <c r="CDS1" s="1183"/>
      <c r="CDT1" s="1183"/>
      <c r="CDU1" s="1183"/>
      <c r="CDV1" s="1183"/>
      <c r="CDW1" s="1183"/>
      <c r="CDX1" s="1183"/>
      <c r="CDY1" s="1183"/>
      <c r="CDZ1" s="1183"/>
      <c r="CEA1" s="1183"/>
      <c r="CEB1" s="1183"/>
      <c r="CEC1" s="1183"/>
      <c r="CED1" s="1183"/>
      <c r="CEE1" s="1183"/>
      <c r="CEF1" s="1183"/>
      <c r="CEG1" s="1183"/>
      <c r="CEH1" s="1183"/>
      <c r="CEI1" s="1183"/>
      <c r="CEJ1" s="1183"/>
      <c r="CEK1" s="1183"/>
      <c r="CEL1" s="1183"/>
      <c r="CEM1" s="1183"/>
      <c r="CEN1" s="1183"/>
      <c r="CEO1" s="1183"/>
      <c r="CEP1" s="1183"/>
      <c r="CEQ1" s="1183"/>
      <c r="CER1" s="1183"/>
      <c r="CES1" s="1183"/>
      <c r="CET1" s="1183"/>
      <c r="CEU1" s="1183"/>
      <c r="CEV1" s="1183"/>
      <c r="CEW1" s="1183"/>
      <c r="CEX1" s="1183"/>
      <c r="CEY1" s="1183"/>
      <c r="CEZ1" s="1183"/>
      <c r="CFA1" s="1183"/>
      <c r="CFB1" s="1183"/>
      <c r="CFC1" s="1183"/>
      <c r="CFD1" s="1183"/>
      <c r="CFE1" s="1183"/>
      <c r="CFF1" s="1183"/>
      <c r="CFG1" s="1183"/>
      <c r="CFH1" s="1183"/>
      <c r="CFI1" s="1183"/>
      <c r="CFJ1" s="1183"/>
      <c r="CFK1" s="1183"/>
      <c r="CFL1" s="1183"/>
      <c r="CFM1" s="1183"/>
      <c r="CFN1" s="1183"/>
      <c r="CFO1" s="1183"/>
      <c r="CFP1" s="1183"/>
      <c r="CFQ1" s="1183"/>
      <c r="CFR1" s="1183"/>
      <c r="CFS1" s="1183"/>
      <c r="CFT1" s="1183"/>
      <c r="CFU1" s="1183"/>
      <c r="CFV1" s="1183"/>
      <c r="CFW1" s="1183"/>
      <c r="CFX1" s="1183"/>
      <c r="CFY1" s="1183"/>
      <c r="CFZ1" s="1183"/>
      <c r="CGA1" s="1183"/>
      <c r="CGB1" s="1183"/>
      <c r="CGC1" s="1183"/>
      <c r="CGD1" s="1183"/>
      <c r="CGE1" s="1183"/>
      <c r="CGF1" s="1183"/>
      <c r="CGG1" s="1183"/>
      <c r="CGH1" s="1183"/>
      <c r="CGI1" s="1183"/>
      <c r="CGJ1" s="1183"/>
      <c r="CGK1" s="1183"/>
      <c r="CGL1" s="1183"/>
      <c r="CGM1" s="1183"/>
      <c r="CGN1" s="1183"/>
      <c r="CGO1" s="1183"/>
      <c r="CGP1" s="1183"/>
      <c r="CGQ1" s="1183"/>
      <c r="CGR1" s="1183"/>
      <c r="CGS1" s="1183"/>
      <c r="CGT1" s="1183"/>
      <c r="CGU1" s="1183"/>
      <c r="CGV1" s="1183"/>
      <c r="CGW1" s="1183"/>
      <c r="CGX1" s="1183"/>
      <c r="CGY1" s="1183"/>
      <c r="CGZ1" s="1183"/>
      <c r="CHA1" s="1183"/>
      <c r="CHB1" s="1183"/>
      <c r="CHC1" s="1183"/>
      <c r="CHD1" s="1183"/>
      <c r="CHE1" s="1183"/>
      <c r="CHF1" s="1183"/>
      <c r="CHG1" s="1183"/>
      <c r="CHH1" s="1183"/>
      <c r="CHI1" s="1183"/>
      <c r="CHJ1" s="1183"/>
      <c r="CHK1" s="1183"/>
      <c r="CHL1" s="1183"/>
      <c r="CHM1" s="1183"/>
      <c r="CHN1" s="1183"/>
      <c r="CHO1" s="1183"/>
      <c r="CHP1" s="1183"/>
      <c r="CHQ1" s="1183"/>
      <c r="CHR1" s="1183"/>
      <c r="CHS1" s="1183"/>
      <c r="CHT1" s="1183"/>
      <c r="CHU1" s="1183"/>
      <c r="CHV1" s="1183"/>
      <c r="CHW1" s="1183"/>
      <c r="CHX1" s="1183"/>
      <c r="CHY1" s="1183"/>
      <c r="CHZ1" s="1183"/>
      <c r="CIA1" s="1183"/>
      <c r="CIB1" s="1183"/>
      <c r="CIC1" s="1183"/>
      <c r="CID1" s="1183"/>
      <c r="CIE1" s="1183"/>
      <c r="CIF1" s="1183"/>
      <c r="CIG1" s="1183"/>
      <c r="CIH1" s="1183"/>
      <c r="CII1" s="1183"/>
      <c r="CIJ1" s="1183"/>
      <c r="CIK1" s="1183"/>
      <c r="CIL1" s="1183"/>
      <c r="CIM1" s="1183"/>
      <c r="CIN1" s="1183"/>
      <c r="CIO1" s="1183"/>
      <c r="CIP1" s="1183"/>
      <c r="CIQ1" s="1183"/>
      <c r="CIR1" s="1183"/>
      <c r="CIS1" s="1183"/>
      <c r="CIT1" s="1183"/>
      <c r="CIU1" s="1183"/>
      <c r="CIV1" s="1183"/>
      <c r="CIW1" s="1183"/>
      <c r="CIX1" s="1183"/>
      <c r="CIY1" s="1183"/>
      <c r="CIZ1" s="1183"/>
      <c r="CJA1" s="1183"/>
      <c r="CJB1" s="1183"/>
      <c r="CJC1" s="1183"/>
      <c r="CJD1" s="1183"/>
      <c r="CJE1" s="1183"/>
      <c r="CJF1" s="1183"/>
      <c r="CJG1" s="1183"/>
      <c r="CJH1" s="1183"/>
      <c r="CJI1" s="1183"/>
      <c r="CJJ1" s="1183"/>
      <c r="CJK1" s="1183"/>
      <c r="CJL1" s="1183"/>
      <c r="CJM1" s="1183"/>
      <c r="CJN1" s="1183"/>
      <c r="CJO1" s="1183"/>
      <c r="CJP1" s="1183"/>
      <c r="CJQ1" s="1183"/>
      <c r="CJR1" s="1183"/>
      <c r="CJS1" s="1183"/>
      <c r="CJT1" s="1183"/>
      <c r="CJU1" s="1183"/>
      <c r="CJV1" s="1183"/>
      <c r="CJW1" s="1183"/>
      <c r="CJX1" s="1183"/>
      <c r="CJY1" s="1183"/>
      <c r="CJZ1" s="1183"/>
      <c r="CKA1" s="1183"/>
      <c r="CKB1" s="1183"/>
      <c r="CKC1" s="1183"/>
      <c r="CKD1" s="1183"/>
      <c r="CKE1" s="1183"/>
      <c r="CKF1" s="1183"/>
      <c r="CKG1" s="1183"/>
      <c r="CKH1" s="1183"/>
      <c r="CKI1" s="1183"/>
      <c r="CKJ1" s="1183"/>
      <c r="CKK1" s="1183"/>
      <c r="CKL1" s="1183"/>
      <c r="CKM1" s="1183"/>
      <c r="CKN1" s="1183"/>
      <c r="CKO1" s="1183"/>
      <c r="CKP1" s="1183"/>
      <c r="CKQ1" s="1183"/>
      <c r="CKR1" s="1183"/>
      <c r="CKS1" s="1183"/>
      <c r="CKT1" s="1183"/>
      <c r="CKU1" s="1183"/>
      <c r="CKV1" s="1183"/>
      <c r="CKW1" s="1183"/>
      <c r="CKX1" s="1183"/>
      <c r="CKY1" s="1183"/>
      <c r="CKZ1" s="1183"/>
      <c r="CLA1" s="1183"/>
      <c r="CLB1" s="1183"/>
      <c r="CLC1" s="1183"/>
      <c r="CLD1" s="1183"/>
      <c r="CLE1" s="1183"/>
      <c r="CLF1" s="1183"/>
      <c r="CLG1" s="1183"/>
      <c r="CLH1" s="1183"/>
      <c r="CLI1" s="1183"/>
      <c r="CLJ1" s="1183"/>
      <c r="CLK1" s="1183"/>
      <c r="CLL1" s="1183"/>
      <c r="CLM1" s="1183"/>
      <c r="CLN1" s="1183"/>
      <c r="CLO1" s="1183"/>
      <c r="CLP1" s="1183"/>
      <c r="CLQ1" s="1183"/>
      <c r="CLR1" s="1183"/>
      <c r="CLS1" s="1183"/>
      <c r="CLT1" s="1183"/>
      <c r="CLU1" s="1183"/>
      <c r="CLV1" s="1183"/>
      <c r="CLW1" s="1183"/>
      <c r="CLX1" s="1183"/>
      <c r="CLY1" s="1183"/>
      <c r="CLZ1" s="1183"/>
      <c r="CMA1" s="1183"/>
      <c r="CMB1" s="1183"/>
      <c r="CMC1" s="1183"/>
      <c r="CMD1" s="1183"/>
      <c r="CME1" s="1183"/>
      <c r="CMF1" s="1183"/>
      <c r="CMG1" s="1183"/>
      <c r="CMH1" s="1183"/>
      <c r="CMI1" s="1183"/>
      <c r="CMJ1" s="1183"/>
      <c r="CMK1" s="1183"/>
      <c r="CML1" s="1183"/>
      <c r="CMM1" s="1183"/>
      <c r="CMN1" s="1183"/>
      <c r="CMO1" s="1183"/>
      <c r="CMP1" s="1183"/>
      <c r="CMQ1" s="1183"/>
      <c r="CMR1" s="1183"/>
      <c r="CMS1" s="1183"/>
      <c r="CMT1" s="1183"/>
      <c r="CMU1" s="1183"/>
      <c r="CMV1" s="1183"/>
      <c r="CMW1" s="1183"/>
      <c r="CMX1" s="1183"/>
      <c r="CMY1" s="1183"/>
      <c r="CMZ1" s="1183"/>
      <c r="CNA1" s="1183"/>
      <c r="CNB1" s="1183"/>
      <c r="CNC1" s="1183"/>
      <c r="CND1" s="1183"/>
      <c r="CNE1" s="1183"/>
      <c r="CNF1" s="1183"/>
      <c r="CNG1" s="1183"/>
      <c r="CNH1" s="1183"/>
      <c r="CNI1" s="1183"/>
      <c r="CNJ1" s="1183"/>
      <c r="CNK1" s="1183"/>
      <c r="CNL1" s="1183"/>
      <c r="CNM1" s="1183"/>
      <c r="CNN1" s="1183"/>
      <c r="CNO1" s="1183"/>
      <c r="CNP1" s="1183"/>
      <c r="CNQ1" s="1183"/>
      <c r="CNR1" s="1183"/>
      <c r="CNS1" s="1183"/>
      <c r="CNT1" s="1183"/>
      <c r="CNU1" s="1183"/>
      <c r="CNV1" s="1183"/>
      <c r="CNW1" s="1183"/>
      <c r="CNX1" s="1183"/>
      <c r="CNY1" s="1183"/>
      <c r="CNZ1" s="1183"/>
      <c r="COA1" s="1183"/>
      <c r="COB1" s="1183"/>
      <c r="COC1" s="1183"/>
      <c r="COD1" s="1183"/>
      <c r="COE1" s="1183"/>
      <c r="COF1" s="1183"/>
      <c r="COG1" s="1183"/>
      <c r="COH1" s="1183"/>
      <c r="COI1" s="1183"/>
      <c r="COJ1" s="1183"/>
      <c r="COK1" s="1183"/>
      <c r="COL1" s="1183"/>
      <c r="COM1" s="1183"/>
      <c r="CON1" s="1183"/>
      <c r="COO1" s="1183"/>
      <c r="COP1" s="1183"/>
      <c r="COQ1" s="1183"/>
      <c r="COR1" s="1183"/>
      <c r="COS1" s="1183"/>
      <c r="COT1" s="1183"/>
      <c r="COU1" s="1183"/>
      <c r="COV1" s="1183"/>
      <c r="COW1" s="1183"/>
      <c r="COX1" s="1183"/>
      <c r="COY1" s="1183"/>
      <c r="COZ1" s="1183"/>
      <c r="CPA1" s="1183"/>
      <c r="CPB1" s="1183"/>
      <c r="CPC1" s="1183"/>
      <c r="CPD1" s="1183"/>
      <c r="CPE1" s="1183"/>
      <c r="CPF1" s="1183"/>
      <c r="CPG1" s="1183"/>
      <c r="CPH1" s="1183"/>
      <c r="CPI1" s="1183"/>
      <c r="CPJ1" s="1183"/>
      <c r="CPK1" s="1183"/>
      <c r="CPL1" s="1183"/>
      <c r="CPM1" s="1183"/>
      <c r="CPN1" s="1183"/>
      <c r="CPO1" s="1183"/>
      <c r="CPP1" s="1183"/>
      <c r="CPQ1" s="1183"/>
      <c r="CPR1" s="1183"/>
      <c r="CPS1" s="1183"/>
      <c r="CPT1" s="1183"/>
      <c r="CPU1" s="1183"/>
      <c r="CPV1" s="1183"/>
      <c r="CPW1" s="1183"/>
      <c r="CPX1" s="1183"/>
      <c r="CPY1" s="1183"/>
      <c r="CPZ1" s="1183"/>
      <c r="CQA1" s="1183"/>
      <c r="CQB1" s="1183"/>
      <c r="CQC1" s="1183"/>
      <c r="CQD1" s="1183"/>
      <c r="CQE1" s="1183"/>
      <c r="CQF1" s="1183"/>
      <c r="CQG1" s="1183"/>
      <c r="CQH1" s="1183"/>
      <c r="CQI1" s="1183"/>
      <c r="CQJ1" s="1183"/>
      <c r="CQK1" s="1183"/>
      <c r="CQL1" s="1183"/>
      <c r="CQM1" s="1183"/>
      <c r="CQN1" s="1183"/>
      <c r="CQO1" s="1183"/>
      <c r="CQP1" s="1183"/>
      <c r="CQQ1" s="1183"/>
      <c r="CQR1" s="1183"/>
      <c r="CQS1" s="1183"/>
      <c r="CQT1" s="1183"/>
      <c r="CQU1" s="1183"/>
      <c r="CQV1" s="1183"/>
      <c r="CQW1" s="1183"/>
      <c r="CQX1" s="1183"/>
      <c r="CQY1" s="1183"/>
      <c r="CQZ1" s="1183"/>
      <c r="CRA1" s="1183"/>
      <c r="CRB1" s="1183"/>
      <c r="CRC1" s="1183"/>
      <c r="CRD1" s="1183"/>
      <c r="CRE1" s="1183"/>
      <c r="CRF1" s="1183"/>
      <c r="CRG1" s="1183"/>
      <c r="CRH1" s="1183"/>
      <c r="CRI1" s="1183"/>
      <c r="CRJ1" s="1183"/>
      <c r="CRK1" s="1183"/>
      <c r="CRL1" s="1183"/>
      <c r="CRM1" s="1183"/>
      <c r="CRN1" s="1183"/>
      <c r="CRO1" s="1183"/>
      <c r="CRP1" s="1183"/>
      <c r="CRQ1" s="1183"/>
      <c r="CRR1" s="1183"/>
      <c r="CRS1" s="1183"/>
      <c r="CRT1" s="1183"/>
      <c r="CRU1" s="1183"/>
      <c r="CRV1" s="1183"/>
      <c r="CRW1" s="1183"/>
      <c r="CRX1" s="1183"/>
      <c r="CRY1" s="1183"/>
      <c r="CRZ1" s="1183"/>
      <c r="CSA1" s="1183"/>
      <c r="CSB1" s="1183"/>
      <c r="CSC1" s="1183"/>
      <c r="CSD1" s="1183"/>
      <c r="CSE1" s="1183"/>
      <c r="CSF1" s="1183"/>
      <c r="CSG1" s="1183"/>
      <c r="CSH1" s="1183"/>
      <c r="CSI1" s="1183"/>
      <c r="CSJ1" s="1183"/>
      <c r="CSK1" s="1183"/>
      <c r="CSL1" s="1183"/>
      <c r="CSM1" s="1183"/>
      <c r="CSN1" s="1183"/>
      <c r="CSO1" s="1183"/>
      <c r="CSP1" s="1183"/>
      <c r="CSQ1" s="1183"/>
      <c r="CSR1" s="1183"/>
      <c r="CSS1" s="1183"/>
      <c r="CST1" s="1183"/>
      <c r="CSU1" s="1183"/>
      <c r="CSV1" s="1183"/>
      <c r="CSW1" s="1183"/>
      <c r="CSX1" s="1183"/>
      <c r="CSY1" s="1183"/>
      <c r="CSZ1" s="1183"/>
      <c r="CTA1" s="1183"/>
      <c r="CTB1" s="1183"/>
      <c r="CTC1" s="1183"/>
      <c r="CTD1" s="1183"/>
      <c r="CTE1" s="1183"/>
      <c r="CTF1" s="1183"/>
      <c r="CTG1" s="1183"/>
      <c r="CTH1" s="1183"/>
      <c r="CTI1" s="1183"/>
      <c r="CTJ1" s="1183"/>
      <c r="CTK1" s="1183"/>
      <c r="CTL1" s="1183"/>
      <c r="CTM1" s="1183"/>
      <c r="CTN1" s="1183"/>
      <c r="CTO1" s="1183"/>
      <c r="CTP1" s="1183"/>
      <c r="CTQ1" s="1183"/>
      <c r="CTR1" s="1183"/>
      <c r="CTS1" s="1183"/>
      <c r="CTT1" s="1183"/>
      <c r="CTU1" s="1183"/>
      <c r="CTV1" s="1183"/>
      <c r="CTW1" s="1183"/>
      <c r="CTX1" s="1183"/>
      <c r="CTY1" s="1183"/>
      <c r="CTZ1" s="1183"/>
      <c r="CUA1" s="1183"/>
      <c r="CUB1" s="1183"/>
      <c r="CUC1" s="1183"/>
      <c r="CUD1" s="1183"/>
      <c r="CUE1" s="1183"/>
      <c r="CUF1" s="1183"/>
      <c r="CUG1" s="1183"/>
      <c r="CUH1" s="1183"/>
      <c r="CUI1" s="1183"/>
      <c r="CUJ1" s="1183"/>
      <c r="CUK1" s="1183"/>
      <c r="CUL1" s="1183"/>
      <c r="CUM1" s="1183"/>
      <c r="CUN1" s="1183"/>
      <c r="CUO1" s="1183"/>
      <c r="CUP1" s="1183"/>
      <c r="CUQ1" s="1183"/>
      <c r="CUR1" s="1183"/>
      <c r="CUS1" s="1183"/>
      <c r="CUT1" s="1183"/>
      <c r="CUU1" s="1183"/>
      <c r="CUV1" s="1183"/>
      <c r="CUW1" s="1183"/>
      <c r="CUX1" s="1183"/>
      <c r="CUY1" s="1183"/>
      <c r="CUZ1" s="1183"/>
      <c r="CVA1" s="1183"/>
      <c r="CVB1" s="1183"/>
      <c r="CVC1" s="1183"/>
      <c r="CVD1" s="1183"/>
      <c r="CVE1" s="1183"/>
      <c r="CVF1" s="1183"/>
      <c r="CVG1" s="1183"/>
      <c r="CVH1" s="1183"/>
      <c r="CVI1" s="1183"/>
      <c r="CVJ1" s="1183"/>
      <c r="CVK1" s="1183"/>
      <c r="CVL1" s="1183"/>
      <c r="CVM1" s="1183"/>
      <c r="CVN1" s="1183"/>
      <c r="CVO1" s="1183"/>
      <c r="CVP1" s="1183"/>
      <c r="CVQ1" s="1183"/>
      <c r="CVR1" s="1183"/>
      <c r="CVS1" s="1183"/>
      <c r="CVT1" s="1183"/>
      <c r="CVU1" s="1183"/>
      <c r="CVV1" s="1183"/>
      <c r="CVW1" s="1183"/>
      <c r="CVX1" s="1183"/>
      <c r="CVY1" s="1183"/>
      <c r="CVZ1" s="1183"/>
      <c r="CWA1" s="1183"/>
      <c r="CWB1" s="1183"/>
      <c r="CWC1" s="1183"/>
      <c r="CWD1" s="1183"/>
      <c r="CWE1" s="1183"/>
      <c r="CWF1" s="1183"/>
      <c r="CWG1" s="1183"/>
      <c r="CWH1" s="1183"/>
      <c r="CWI1" s="1183"/>
      <c r="CWJ1" s="1183"/>
      <c r="CWK1" s="1183"/>
      <c r="CWL1" s="1183"/>
      <c r="CWM1" s="1183"/>
      <c r="CWN1" s="1183"/>
      <c r="CWO1" s="1183"/>
      <c r="CWP1" s="1183"/>
      <c r="CWQ1" s="1183"/>
      <c r="CWR1" s="1183"/>
      <c r="CWS1" s="1183"/>
      <c r="CWT1" s="1183"/>
      <c r="CWU1" s="1183"/>
      <c r="CWV1" s="1183"/>
      <c r="CWW1" s="1183"/>
      <c r="CWX1" s="1183"/>
      <c r="CWY1" s="1183"/>
      <c r="CWZ1" s="1183"/>
      <c r="CXA1" s="1183"/>
      <c r="CXB1" s="1183"/>
      <c r="CXC1" s="1183"/>
      <c r="CXD1" s="1183"/>
      <c r="CXE1" s="1183"/>
      <c r="CXF1" s="1183"/>
      <c r="CXG1" s="1183"/>
      <c r="CXH1" s="1183"/>
      <c r="CXI1" s="1183"/>
      <c r="CXJ1" s="1183"/>
      <c r="CXK1" s="1183"/>
      <c r="CXL1" s="1183"/>
      <c r="CXM1" s="1183"/>
      <c r="CXN1" s="1183"/>
      <c r="CXO1" s="1183"/>
      <c r="CXP1" s="1183"/>
      <c r="CXQ1" s="1183"/>
      <c r="CXR1" s="1183"/>
      <c r="CXS1" s="1183"/>
      <c r="CXT1" s="1183"/>
      <c r="CXU1" s="1183"/>
      <c r="CXV1" s="1183"/>
      <c r="CXW1" s="1183"/>
      <c r="CXX1" s="1183"/>
      <c r="CXY1" s="1183"/>
      <c r="CXZ1" s="1183"/>
      <c r="CYA1" s="1183"/>
      <c r="CYB1" s="1183"/>
      <c r="CYC1" s="1183"/>
      <c r="CYD1" s="1183"/>
      <c r="CYE1" s="1183"/>
      <c r="CYF1" s="1183"/>
      <c r="CYG1" s="1183"/>
      <c r="CYH1" s="1183"/>
      <c r="CYI1" s="1183"/>
      <c r="CYJ1" s="1183"/>
      <c r="CYK1" s="1183"/>
      <c r="CYL1" s="1183"/>
      <c r="CYM1" s="1183"/>
      <c r="CYN1" s="1183"/>
      <c r="CYO1" s="1183"/>
      <c r="CYP1" s="1183"/>
      <c r="CYQ1" s="1183"/>
      <c r="CYR1" s="1183"/>
      <c r="CYS1" s="1183"/>
      <c r="CYT1" s="1183"/>
      <c r="CYU1" s="1183"/>
      <c r="CYV1" s="1183"/>
      <c r="CYW1" s="1183"/>
      <c r="CYX1" s="1183"/>
      <c r="CYY1" s="1183"/>
      <c r="CYZ1" s="1183"/>
      <c r="CZA1" s="1183"/>
      <c r="CZB1" s="1183"/>
      <c r="CZC1" s="1183"/>
      <c r="CZD1" s="1183"/>
      <c r="CZE1" s="1183"/>
      <c r="CZF1" s="1183"/>
      <c r="CZG1" s="1183"/>
      <c r="CZH1" s="1183"/>
      <c r="CZI1" s="1183"/>
      <c r="CZJ1" s="1183"/>
      <c r="CZK1" s="1183"/>
      <c r="CZL1" s="1183"/>
      <c r="CZM1" s="1183"/>
      <c r="CZN1" s="1183"/>
      <c r="CZO1" s="1183"/>
      <c r="CZP1" s="1183"/>
      <c r="CZQ1" s="1183"/>
      <c r="CZR1" s="1183"/>
      <c r="CZS1" s="1183"/>
      <c r="CZT1" s="1183"/>
      <c r="CZU1" s="1183"/>
      <c r="CZV1" s="1183"/>
      <c r="CZW1" s="1183"/>
      <c r="CZX1" s="1183"/>
      <c r="CZY1" s="1183"/>
      <c r="CZZ1" s="1183"/>
      <c r="DAA1" s="1183"/>
      <c r="DAB1" s="1183"/>
      <c r="DAC1" s="1183"/>
      <c r="DAD1" s="1183"/>
      <c r="DAE1" s="1183"/>
      <c r="DAF1" s="1183"/>
      <c r="DAG1" s="1183"/>
      <c r="DAH1" s="1183"/>
      <c r="DAI1" s="1183"/>
      <c r="DAJ1" s="1183"/>
      <c r="DAK1" s="1183"/>
      <c r="DAL1" s="1183"/>
      <c r="DAM1" s="1183"/>
      <c r="DAN1" s="1183"/>
      <c r="DAO1" s="1183"/>
      <c r="DAP1" s="1183"/>
      <c r="DAQ1" s="1183"/>
      <c r="DAR1" s="1183"/>
      <c r="DAS1" s="1183"/>
      <c r="DAT1" s="1183"/>
      <c r="DAU1" s="1183"/>
      <c r="DAV1" s="1183"/>
      <c r="DAW1" s="1183"/>
      <c r="DAX1" s="1183"/>
      <c r="DAY1" s="1183"/>
      <c r="DAZ1" s="1183"/>
      <c r="DBA1" s="1183"/>
      <c r="DBB1" s="1183"/>
      <c r="DBC1" s="1183"/>
      <c r="DBD1" s="1183"/>
      <c r="DBE1" s="1183"/>
      <c r="DBF1" s="1183"/>
      <c r="DBG1" s="1183"/>
      <c r="DBH1" s="1183"/>
      <c r="DBI1" s="1183"/>
      <c r="DBJ1" s="1183"/>
      <c r="DBK1" s="1183"/>
      <c r="DBL1" s="1183"/>
      <c r="DBM1" s="1183"/>
      <c r="DBN1" s="1183"/>
      <c r="DBO1" s="1183"/>
      <c r="DBP1" s="1183"/>
      <c r="DBQ1" s="1183"/>
      <c r="DBR1" s="1183"/>
      <c r="DBS1" s="1183"/>
      <c r="DBT1" s="1183"/>
      <c r="DBU1" s="1183"/>
      <c r="DBV1" s="1183"/>
      <c r="DBW1" s="1183"/>
      <c r="DBX1" s="1183"/>
      <c r="DBY1" s="1183"/>
      <c r="DBZ1" s="1183"/>
      <c r="DCA1" s="1183"/>
      <c r="DCB1" s="1183"/>
      <c r="DCC1" s="1183"/>
      <c r="DCD1" s="1183"/>
      <c r="DCE1" s="1183"/>
      <c r="DCF1" s="1183"/>
      <c r="DCG1" s="1183"/>
      <c r="DCH1" s="1183"/>
      <c r="DCI1" s="1183"/>
      <c r="DCJ1" s="1183"/>
      <c r="DCK1" s="1183"/>
      <c r="DCL1" s="1183"/>
      <c r="DCM1" s="1183"/>
      <c r="DCN1" s="1183"/>
      <c r="DCO1" s="1183"/>
      <c r="DCP1" s="1183"/>
      <c r="DCQ1" s="1183"/>
      <c r="DCR1" s="1183"/>
      <c r="DCS1" s="1183"/>
      <c r="DCT1" s="1183"/>
      <c r="DCU1" s="1183"/>
      <c r="DCV1" s="1183"/>
      <c r="DCW1" s="1183"/>
      <c r="DCX1" s="1183"/>
      <c r="DCY1" s="1183"/>
      <c r="DCZ1" s="1183"/>
      <c r="DDA1" s="1183"/>
      <c r="DDB1" s="1183"/>
      <c r="DDC1" s="1183"/>
      <c r="DDD1" s="1183"/>
      <c r="DDE1" s="1183"/>
      <c r="DDF1" s="1183"/>
      <c r="DDG1" s="1183"/>
      <c r="DDH1" s="1183"/>
      <c r="DDI1" s="1183"/>
      <c r="DDJ1" s="1183"/>
      <c r="DDK1" s="1183"/>
      <c r="DDL1" s="1183"/>
      <c r="DDM1" s="1183"/>
      <c r="DDN1" s="1183"/>
      <c r="DDO1" s="1183"/>
      <c r="DDP1" s="1183"/>
      <c r="DDQ1" s="1183"/>
      <c r="DDR1" s="1183"/>
      <c r="DDS1" s="1183"/>
      <c r="DDT1" s="1183"/>
      <c r="DDU1" s="1183"/>
      <c r="DDV1" s="1183"/>
      <c r="DDW1" s="1183"/>
      <c r="DDX1" s="1183"/>
      <c r="DDY1" s="1183"/>
      <c r="DDZ1" s="1183"/>
      <c r="DEA1" s="1183"/>
      <c r="DEB1" s="1183"/>
      <c r="DEC1" s="1183"/>
      <c r="DED1" s="1183"/>
      <c r="DEE1" s="1183"/>
      <c r="DEF1" s="1183"/>
      <c r="DEG1" s="1183"/>
      <c r="DEH1" s="1183"/>
      <c r="DEI1" s="1183"/>
      <c r="DEJ1" s="1183"/>
      <c r="DEK1" s="1183"/>
      <c r="DEL1" s="1183"/>
      <c r="DEM1" s="1183"/>
      <c r="DEN1" s="1183"/>
      <c r="DEO1" s="1183"/>
      <c r="DEP1" s="1183"/>
      <c r="DEQ1" s="1183"/>
      <c r="DER1" s="1183"/>
      <c r="DES1" s="1183"/>
      <c r="DET1" s="1183"/>
      <c r="DEU1" s="1183"/>
      <c r="DEV1" s="1183"/>
      <c r="DEW1" s="1183"/>
      <c r="DEX1" s="1183"/>
      <c r="DEY1" s="1183"/>
      <c r="DEZ1" s="1183"/>
      <c r="DFA1" s="1183"/>
      <c r="DFB1" s="1183"/>
      <c r="DFC1" s="1183"/>
      <c r="DFD1" s="1183"/>
      <c r="DFE1" s="1183"/>
      <c r="DFF1" s="1183"/>
      <c r="DFG1" s="1183"/>
      <c r="DFH1" s="1183"/>
      <c r="DFI1" s="1183"/>
      <c r="DFJ1" s="1183"/>
      <c r="DFK1" s="1183"/>
      <c r="DFL1" s="1183"/>
      <c r="DFM1" s="1183"/>
      <c r="DFN1" s="1183"/>
      <c r="DFO1" s="1183"/>
      <c r="DFP1" s="1183"/>
      <c r="DFQ1" s="1183"/>
      <c r="DFR1" s="1183"/>
      <c r="DFS1" s="1183"/>
      <c r="DFT1" s="1183"/>
      <c r="DFU1" s="1183"/>
      <c r="DFV1" s="1183"/>
      <c r="DFW1" s="1183"/>
      <c r="DFX1" s="1183"/>
      <c r="DFY1" s="1183"/>
      <c r="DFZ1" s="1183"/>
      <c r="DGA1" s="1183"/>
      <c r="DGB1" s="1183"/>
      <c r="DGC1" s="1183"/>
      <c r="DGD1" s="1183"/>
      <c r="DGE1" s="1183"/>
      <c r="DGF1" s="1183"/>
      <c r="DGG1" s="1183"/>
      <c r="DGH1" s="1183"/>
      <c r="DGI1" s="1183"/>
      <c r="DGJ1" s="1183"/>
      <c r="DGK1" s="1183"/>
      <c r="DGL1" s="1183"/>
      <c r="DGM1" s="1183"/>
      <c r="DGN1" s="1183"/>
      <c r="DGO1" s="1183"/>
      <c r="DGP1" s="1183"/>
      <c r="DGQ1" s="1183"/>
      <c r="DGR1" s="1183"/>
      <c r="DGS1" s="1183"/>
      <c r="DGT1" s="1183"/>
      <c r="DGU1" s="1183"/>
      <c r="DGV1" s="1183"/>
      <c r="DGW1" s="1183"/>
      <c r="DGX1" s="1183"/>
      <c r="DGY1" s="1183"/>
      <c r="DGZ1" s="1183"/>
      <c r="DHA1" s="1183"/>
      <c r="DHB1" s="1183"/>
      <c r="DHC1" s="1183"/>
      <c r="DHD1" s="1183"/>
      <c r="DHE1" s="1183"/>
      <c r="DHF1" s="1183"/>
      <c r="DHG1" s="1183"/>
      <c r="DHH1" s="1183"/>
      <c r="DHI1" s="1183"/>
      <c r="DHJ1" s="1183"/>
      <c r="DHK1" s="1183"/>
      <c r="DHL1" s="1183"/>
      <c r="DHM1" s="1183"/>
      <c r="DHN1" s="1183"/>
      <c r="DHO1" s="1183"/>
      <c r="DHP1" s="1183"/>
      <c r="DHQ1" s="1183"/>
      <c r="DHR1" s="1183"/>
      <c r="DHS1" s="1183"/>
      <c r="DHT1" s="1183"/>
      <c r="DHU1" s="1183"/>
      <c r="DHV1" s="1183"/>
      <c r="DHW1" s="1183"/>
      <c r="DHX1" s="1183"/>
      <c r="DHY1" s="1183"/>
      <c r="DHZ1" s="1183"/>
      <c r="DIA1" s="1183"/>
      <c r="DIB1" s="1183"/>
      <c r="DIC1" s="1183"/>
      <c r="DID1" s="1183"/>
      <c r="DIE1" s="1183"/>
      <c r="DIF1" s="1183"/>
      <c r="DIG1" s="1183"/>
      <c r="DIH1" s="1183"/>
      <c r="DII1" s="1183"/>
      <c r="DIJ1" s="1183"/>
      <c r="DIK1" s="1183"/>
      <c r="DIL1" s="1183"/>
      <c r="DIM1" s="1183"/>
      <c r="DIN1" s="1183"/>
      <c r="DIO1" s="1183"/>
      <c r="DIP1" s="1183"/>
      <c r="DIQ1" s="1183"/>
      <c r="DIR1" s="1183"/>
      <c r="DIS1" s="1183"/>
      <c r="DIT1" s="1183"/>
      <c r="DIU1" s="1183"/>
      <c r="DIV1" s="1183"/>
      <c r="DIW1" s="1183"/>
      <c r="DIX1" s="1183"/>
      <c r="DIY1" s="1183"/>
      <c r="DIZ1" s="1183"/>
      <c r="DJA1" s="1183"/>
      <c r="DJB1" s="1183"/>
      <c r="DJC1" s="1183"/>
      <c r="DJD1" s="1183"/>
      <c r="DJE1" s="1183"/>
      <c r="DJF1" s="1183"/>
      <c r="DJG1" s="1183"/>
      <c r="DJH1" s="1183"/>
      <c r="DJI1" s="1183"/>
      <c r="DJJ1" s="1183"/>
      <c r="DJK1" s="1183"/>
      <c r="DJL1" s="1183"/>
      <c r="DJM1" s="1183"/>
      <c r="DJN1" s="1183"/>
      <c r="DJO1" s="1183"/>
      <c r="DJP1" s="1183"/>
      <c r="DJQ1" s="1183"/>
      <c r="DJR1" s="1183"/>
      <c r="DJS1" s="1183"/>
      <c r="DJT1" s="1183"/>
      <c r="DJU1" s="1183"/>
      <c r="DJV1" s="1183"/>
      <c r="DJW1" s="1183"/>
      <c r="DJX1" s="1183"/>
      <c r="DJY1" s="1183"/>
      <c r="DJZ1" s="1183"/>
      <c r="DKA1" s="1183"/>
      <c r="DKB1" s="1183"/>
      <c r="DKC1" s="1183"/>
      <c r="DKD1" s="1183"/>
      <c r="DKE1" s="1183"/>
      <c r="DKF1" s="1183"/>
      <c r="DKG1" s="1183"/>
      <c r="DKH1" s="1183"/>
      <c r="DKI1" s="1183"/>
      <c r="DKJ1" s="1183"/>
      <c r="DKK1" s="1183"/>
      <c r="DKL1" s="1183"/>
      <c r="DKM1" s="1183"/>
      <c r="DKN1" s="1183"/>
      <c r="DKO1" s="1183"/>
      <c r="DKP1" s="1183"/>
      <c r="DKQ1" s="1183"/>
      <c r="DKR1" s="1183"/>
      <c r="DKS1" s="1183"/>
      <c r="DKT1" s="1183"/>
      <c r="DKU1" s="1183"/>
      <c r="DKV1" s="1183"/>
      <c r="DKW1" s="1183"/>
      <c r="DKX1" s="1183"/>
      <c r="DKY1" s="1183"/>
      <c r="DKZ1" s="1183"/>
      <c r="DLA1" s="1183"/>
      <c r="DLB1" s="1183"/>
      <c r="DLC1" s="1183"/>
      <c r="DLD1" s="1183"/>
      <c r="DLE1" s="1183"/>
      <c r="DLF1" s="1183"/>
      <c r="DLG1" s="1183"/>
      <c r="DLH1" s="1183"/>
      <c r="DLI1" s="1183"/>
      <c r="DLJ1" s="1183"/>
      <c r="DLK1" s="1183"/>
      <c r="DLL1" s="1183"/>
      <c r="DLM1" s="1183"/>
      <c r="DLN1" s="1183"/>
      <c r="DLO1" s="1183"/>
      <c r="DLP1" s="1183"/>
      <c r="DLQ1" s="1183"/>
      <c r="DLR1" s="1183"/>
      <c r="DLS1" s="1183"/>
      <c r="DLT1" s="1183"/>
      <c r="DLU1" s="1183"/>
      <c r="DLV1" s="1183"/>
      <c r="DLW1" s="1183"/>
      <c r="DLX1" s="1183"/>
      <c r="DLY1" s="1183"/>
      <c r="DLZ1" s="1183"/>
      <c r="DMA1" s="1183"/>
      <c r="DMB1" s="1183"/>
      <c r="DMC1" s="1183"/>
      <c r="DMD1" s="1183"/>
      <c r="DME1" s="1183"/>
      <c r="DMF1" s="1183"/>
      <c r="DMG1" s="1183"/>
      <c r="DMH1" s="1183"/>
      <c r="DMI1" s="1183"/>
      <c r="DMJ1" s="1183"/>
      <c r="DMK1" s="1183"/>
      <c r="DML1" s="1183"/>
      <c r="DMM1" s="1183"/>
      <c r="DMN1" s="1183"/>
      <c r="DMO1" s="1183"/>
      <c r="DMP1" s="1183"/>
      <c r="DMQ1" s="1183"/>
      <c r="DMR1" s="1183"/>
      <c r="DMS1" s="1183"/>
      <c r="DMT1" s="1183"/>
      <c r="DMU1" s="1183"/>
      <c r="DMV1" s="1183"/>
      <c r="DMW1" s="1183"/>
      <c r="DMX1" s="1183"/>
      <c r="DMY1" s="1183"/>
      <c r="DMZ1" s="1183"/>
      <c r="DNA1" s="1183"/>
      <c r="DNB1" s="1183"/>
      <c r="DNC1" s="1183"/>
      <c r="DND1" s="1183"/>
      <c r="DNE1" s="1183"/>
      <c r="DNF1" s="1183"/>
      <c r="DNG1" s="1183"/>
      <c r="DNH1" s="1183"/>
      <c r="DNI1" s="1183"/>
      <c r="DNJ1" s="1183"/>
      <c r="DNK1" s="1183"/>
      <c r="DNL1" s="1183"/>
      <c r="DNM1" s="1183"/>
      <c r="DNN1" s="1183"/>
      <c r="DNO1" s="1183"/>
      <c r="DNP1" s="1183"/>
      <c r="DNQ1" s="1183"/>
      <c r="DNR1" s="1183"/>
      <c r="DNS1" s="1183"/>
      <c r="DNT1" s="1183"/>
      <c r="DNU1" s="1183"/>
      <c r="DNV1" s="1183"/>
      <c r="DNW1" s="1183"/>
      <c r="DNX1" s="1183"/>
      <c r="DNY1" s="1183"/>
      <c r="DNZ1" s="1183"/>
      <c r="DOA1" s="1183"/>
      <c r="DOB1" s="1183"/>
      <c r="DOC1" s="1183"/>
      <c r="DOD1" s="1183"/>
      <c r="DOE1" s="1183"/>
      <c r="DOF1" s="1183"/>
      <c r="DOG1" s="1183"/>
      <c r="DOH1" s="1183"/>
      <c r="DOI1" s="1183"/>
      <c r="DOJ1" s="1183"/>
      <c r="DOK1" s="1183"/>
      <c r="DOL1" s="1183"/>
      <c r="DOM1" s="1183"/>
      <c r="DON1" s="1183"/>
      <c r="DOO1" s="1183"/>
      <c r="DOP1" s="1183"/>
      <c r="DOQ1" s="1183"/>
      <c r="DOR1" s="1183"/>
      <c r="DOS1" s="1183"/>
      <c r="DOT1" s="1183"/>
      <c r="DOU1" s="1183"/>
      <c r="DOV1" s="1183"/>
      <c r="DOW1" s="1183"/>
      <c r="DOX1" s="1183"/>
      <c r="DOY1" s="1183"/>
      <c r="DOZ1" s="1183"/>
      <c r="DPA1" s="1183"/>
      <c r="DPB1" s="1183"/>
      <c r="DPC1" s="1183"/>
      <c r="DPD1" s="1183"/>
      <c r="DPE1" s="1183"/>
      <c r="DPF1" s="1183"/>
      <c r="DPG1" s="1183"/>
      <c r="DPH1" s="1183"/>
      <c r="DPI1" s="1183"/>
      <c r="DPJ1" s="1183"/>
      <c r="DPK1" s="1183"/>
      <c r="DPL1" s="1183"/>
      <c r="DPM1" s="1183"/>
      <c r="DPN1" s="1183"/>
      <c r="DPO1" s="1183"/>
      <c r="DPP1" s="1183"/>
      <c r="DPQ1" s="1183"/>
      <c r="DPR1" s="1183"/>
      <c r="DPS1" s="1183"/>
      <c r="DPT1" s="1183"/>
      <c r="DPU1" s="1183"/>
      <c r="DPV1" s="1183"/>
      <c r="DPW1" s="1183"/>
      <c r="DPX1" s="1183"/>
      <c r="DPY1" s="1183"/>
      <c r="DPZ1" s="1183"/>
      <c r="DQA1" s="1183"/>
      <c r="DQB1" s="1183"/>
      <c r="DQC1" s="1183"/>
      <c r="DQD1" s="1183"/>
      <c r="DQE1" s="1183"/>
      <c r="DQF1" s="1183"/>
      <c r="DQG1" s="1183"/>
      <c r="DQH1" s="1183"/>
      <c r="DQI1" s="1183"/>
      <c r="DQJ1" s="1183"/>
      <c r="DQK1" s="1183"/>
      <c r="DQL1" s="1183"/>
      <c r="DQM1" s="1183"/>
      <c r="DQN1" s="1183"/>
      <c r="DQO1" s="1183"/>
      <c r="DQP1" s="1183"/>
      <c r="DQQ1" s="1183"/>
      <c r="DQR1" s="1183"/>
      <c r="DQS1" s="1183"/>
      <c r="DQT1" s="1183"/>
      <c r="DQU1" s="1183"/>
      <c r="DQV1" s="1183"/>
      <c r="DQW1" s="1183"/>
      <c r="DQX1" s="1183"/>
      <c r="DQY1" s="1183"/>
      <c r="DQZ1" s="1183"/>
      <c r="DRA1" s="1183"/>
      <c r="DRB1" s="1183"/>
      <c r="DRC1" s="1183"/>
      <c r="DRD1" s="1183"/>
      <c r="DRE1" s="1183"/>
      <c r="DRF1" s="1183"/>
      <c r="DRG1" s="1183"/>
      <c r="DRH1" s="1183"/>
      <c r="DRI1" s="1183"/>
      <c r="DRJ1" s="1183"/>
      <c r="DRK1" s="1183"/>
      <c r="DRL1" s="1183"/>
      <c r="DRM1" s="1183"/>
      <c r="DRN1" s="1183"/>
      <c r="DRO1" s="1183"/>
      <c r="DRP1" s="1183"/>
      <c r="DRQ1" s="1183"/>
      <c r="DRR1" s="1183"/>
      <c r="DRS1" s="1183"/>
      <c r="DRT1" s="1183"/>
      <c r="DRU1" s="1183"/>
      <c r="DRV1" s="1183"/>
      <c r="DRW1" s="1183"/>
      <c r="DRX1" s="1183"/>
      <c r="DRY1" s="1183"/>
      <c r="DRZ1" s="1183"/>
      <c r="DSA1" s="1183"/>
      <c r="DSB1" s="1183"/>
      <c r="DSC1" s="1183"/>
      <c r="DSD1" s="1183"/>
      <c r="DSE1" s="1183"/>
      <c r="DSF1" s="1183"/>
      <c r="DSG1" s="1183"/>
      <c r="DSH1" s="1183"/>
      <c r="DSI1" s="1183"/>
      <c r="DSJ1" s="1183"/>
      <c r="DSK1" s="1183"/>
      <c r="DSL1" s="1183"/>
      <c r="DSM1" s="1183"/>
      <c r="DSN1" s="1183"/>
      <c r="DSO1" s="1183"/>
      <c r="DSP1" s="1183"/>
      <c r="DSQ1" s="1183"/>
      <c r="DSR1" s="1183"/>
      <c r="DSS1" s="1183"/>
      <c r="DST1" s="1183"/>
      <c r="DSU1" s="1183"/>
      <c r="DSV1" s="1183"/>
      <c r="DSW1" s="1183"/>
      <c r="DSX1" s="1183"/>
      <c r="DSY1" s="1183"/>
      <c r="DSZ1" s="1183"/>
      <c r="DTA1" s="1183"/>
      <c r="DTB1" s="1183"/>
      <c r="DTC1" s="1183"/>
      <c r="DTD1" s="1183"/>
      <c r="DTE1" s="1183"/>
      <c r="DTF1" s="1183"/>
      <c r="DTG1" s="1183"/>
      <c r="DTH1" s="1183"/>
      <c r="DTI1" s="1183"/>
      <c r="DTJ1" s="1183"/>
      <c r="DTK1" s="1183"/>
      <c r="DTL1" s="1183"/>
      <c r="DTM1" s="1183"/>
      <c r="DTN1" s="1183"/>
      <c r="DTO1" s="1183"/>
      <c r="DTP1" s="1183"/>
      <c r="DTQ1" s="1183"/>
      <c r="DTR1" s="1183"/>
      <c r="DTS1" s="1183"/>
      <c r="DTT1" s="1183"/>
      <c r="DTU1" s="1183"/>
      <c r="DTV1" s="1183"/>
      <c r="DTW1" s="1183"/>
      <c r="DTX1" s="1183"/>
      <c r="DTY1" s="1183"/>
      <c r="DTZ1" s="1183"/>
      <c r="DUA1" s="1183"/>
      <c r="DUB1" s="1183"/>
      <c r="DUC1" s="1183"/>
      <c r="DUD1" s="1183"/>
      <c r="DUE1" s="1183"/>
      <c r="DUF1" s="1183"/>
      <c r="DUG1" s="1183"/>
      <c r="DUH1" s="1183"/>
      <c r="DUI1" s="1183"/>
      <c r="DUJ1" s="1183"/>
      <c r="DUK1" s="1183"/>
      <c r="DUL1" s="1183"/>
      <c r="DUM1" s="1183"/>
      <c r="DUN1" s="1183"/>
      <c r="DUO1" s="1183"/>
      <c r="DUP1" s="1183"/>
      <c r="DUQ1" s="1183"/>
      <c r="DUR1" s="1183"/>
      <c r="DUS1" s="1183"/>
      <c r="DUT1" s="1183"/>
      <c r="DUU1" s="1183"/>
      <c r="DUV1" s="1183"/>
      <c r="DUW1" s="1183"/>
      <c r="DUX1" s="1183"/>
      <c r="DUY1" s="1183"/>
      <c r="DUZ1" s="1183"/>
      <c r="DVA1" s="1183"/>
      <c r="DVB1" s="1183"/>
      <c r="DVC1" s="1183"/>
      <c r="DVD1" s="1183"/>
      <c r="DVE1" s="1183"/>
      <c r="DVF1" s="1183"/>
      <c r="DVG1" s="1183"/>
      <c r="DVH1" s="1183"/>
      <c r="DVI1" s="1183"/>
      <c r="DVJ1" s="1183"/>
      <c r="DVK1" s="1183"/>
      <c r="DVL1" s="1183"/>
      <c r="DVM1" s="1183"/>
      <c r="DVN1" s="1183"/>
      <c r="DVO1" s="1183"/>
      <c r="DVP1" s="1183"/>
      <c r="DVQ1" s="1183"/>
      <c r="DVR1" s="1183"/>
      <c r="DVS1" s="1183"/>
      <c r="DVT1" s="1183"/>
      <c r="DVU1" s="1183"/>
      <c r="DVV1" s="1183"/>
      <c r="DVW1" s="1183"/>
      <c r="DVX1" s="1183"/>
      <c r="DVY1" s="1183"/>
      <c r="DVZ1" s="1183"/>
      <c r="DWA1" s="1183"/>
      <c r="DWB1" s="1183"/>
      <c r="DWC1" s="1183"/>
      <c r="DWD1" s="1183"/>
      <c r="DWE1" s="1183"/>
      <c r="DWF1" s="1183"/>
      <c r="DWG1" s="1183"/>
      <c r="DWH1" s="1183"/>
      <c r="DWI1" s="1183"/>
      <c r="DWJ1" s="1183"/>
      <c r="DWK1" s="1183"/>
      <c r="DWL1" s="1183"/>
      <c r="DWM1" s="1183"/>
      <c r="DWN1" s="1183"/>
      <c r="DWO1" s="1183"/>
      <c r="DWP1" s="1183"/>
      <c r="DWQ1" s="1183"/>
      <c r="DWR1" s="1183"/>
      <c r="DWS1" s="1183"/>
      <c r="DWT1" s="1183"/>
      <c r="DWU1" s="1183"/>
      <c r="DWV1" s="1183"/>
      <c r="DWW1" s="1183"/>
      <c r="DWX1" s="1183"/>
      <c r="DWY1" s="1183"/>
      <c r="DWZ1" s="1183"/>
      <c r="DXA1" s="1183"/>
      <c r="DXB1" s="1183"/>
      <c r="DXC1" s="1183"/>
      <c r="DXD1" s="1183"/>
      <c r="DXE1" s="1183"/>
      <c r="DXF1" s="1183"/>
      <c r="DXG1" s="1183"/>
      <c r="DXH1" s="1183"/>
      <c r="DXI1" s="1183"/>
      <c r="DXJ1" s="1183"/>
      <c r="DXK1" s="1183"/>
      <c r="DXL1" s="1183"/>
      <c r="DXM1" s="1183"/>
      <c r="DXN1" s="1183"/>
      <c r="DXO1" s="1183"/>
      <c r="DXP1" s="1183"/>
      <c r="DXQ1" s="1183"/>
      <c r="DXR1" s="1183"/>
      <c r="DXS1" s="1183"/>
      <c r="DXT1" s="1183"/>
      <c r="DXU1" s="1183"/>
      <c r="DXV1" s="1183"/>
      <c r="DXW1" s="1183"/>
      <c r="DXX1" s="1183"/>
      <c r="DXY1" s="1183"/>
      <c r="DXZ1" s="1183"/>
      <c r="DYA1" s="1183"/>
      <c r="DYB1" s="1183"/>
      <c r="DYC1" s="1183"/>
      <c r="DYD1" s="1183"/>
      <c r="DYE1" s="1183"/>
      <c r="DYF1" s="1183"/>
      <c r="DYG1" s="1183"/>
      <c r="DYH1" s="1183"/>
      <c r="DYI1" s="1183"/>
      <c r="DYJ1" s="1183"/>
      <c r="DYK1" s="1183"/>
      <c r="DYL1" s="1183"/>
      <c r="DYM1" s="1183"/>
      <c r="DYN1" s="1183"/>
      <c r="DYO1" s="1183"/>
      <c r="DYP1" s="1183"/>
      <c r="DYQ1" s="1183"/>
      <c r="DYR1" s="1183"/>
      <c r="DYS1" s="1183"/>
      <c r="DYT1" s="1183"/>
      <c r="DYU1" s="1183"/>
      <c r="DYV1" s="1183"/>
      <c r="DYW1" s="1183"/>
      <c r="DYX1" s="1183"/>
      <c r="DYY1" s="1183"/>
      <c r="DYZ1" s="1183"/>
      <c r="DZA1" s="1183"/>
      <c r="DZB1" s="1183"/>
      <c r="DZC1" s="1183"/>
      <c r="DZD1" s="1183"/>
      <c r="DZE1" s="1183"/>
      <c r="DZF1" s="1183"/>
      <c r="DZG1" s="1183"/>
      <c r="DZH1" s="1183"/>
      <c r="DZI1" s="1183"/>
      <c r="DZJ1" s="1183"/>
      <c r="DZK1" s="1183"/>
      <c r="DZL1" s="1183"/>
      <c r="DZM1" s="1183"/>
      <c r="DZN1" s="1183"/>
      <c r="DZO1" s="1183"/>
      <c r="DZP1" s="1183"/>
      <c r="DZQ1" s="1183"/>
      <c r="DZR1" s="1183"/>
      <c r="DZS1" s="1183"/>
      <c r="DZT1" s="1183"/>
      <c r="DZU1" s="1183"/>
      <c r="DZV1" s="1183"/>
      <c r="DZW1" s="1183"/>
      <c r="DZX1" s="1183"/>
      <c r="DZY1" s="1183"/>
      <c r="DZZ1" s="1183"/>
      <c r="EAA1" s="1183"/>
      <c r="EAB1" s="1183"/>
      <c r="EAC1" s="1183"/>
      <c r="EAD1" s="1183"/>
      <c r="EAE1" s="1183"/>
      <c r="EAF1" s="1183"/>
      <c r="EAG1" s="1183"/>
      <c r="EAH1" s="1183"/>
      <c r="EAI1" s="1183"/>
      <c r="EAJ1" s="1183"/>
      <c r="EAK1" s="1183"/>
      <c r="EAL1" s="1183"/>
      <c r="EAM1" s="1183"/>
      <c r="EAN1" s="1183"/>
      <c r="EAO1" s="1183"/>
      <c r="EAP1" s="1183"/>
      <c r="EAQ1" s="1183"/>
      <c r="EAR1" s="1183"/>
      <c r="EAS1" s="1183"/>
      <c r="EAT1" s="1183"/>
      <c r="EAU1" s="1183"/>
      <c r="EAV1" s="1183"/>
      <c r="EAW1" s="1183"/>
      <c r="EAX1" s="1183"/>
      <c r="EAY1" s="1183"/>
      <c r="EAZ1" s="1183"/>
      <c r="EBA1" s="1183"/>
      <c r="EBB1" s="1183"/>
      <c r="EBC1" s="1183"/>
      <c r="EBD1" s="1183"/>
      <c r="EBE1" s="1183"/>
      <c r="EBF1" s="1183"/>
      <c r="EBG1" s="1183"/>
      <c r="EBH1" s="1183"/>
      <c r="EBI1" s="1183"/>
      <c r="EBJ1" s="1183"/>
      <c r="EBK1" s="1183"/>
      <c r="EBL1" s="1183"/>
      <c r="EBM1" s="1183"/>
      <c r="EBN1" s="1183"/>
      <c r="EBO1" s="1183"/>
      <c r="EBP1" s="1183"/>
      <c r="EBQ1" s="1183"/>
      <c r="EBR1" s="1183"/>
      <c r="EBS1" s="1183"/>
      <c r="EBT1" s="1183"/>
      <c r="EBU1" s="1183"/>
      <c r="EBV1" s="1183"/>
      <c r="EBW1" s="1183"/>
      <c r="EBX1" s="1183"/>
      <c r="EBY1" s="1183"/>
      <c r="EBZ1" s="1183"/>
      <c r="ECA1" s="1183"/>
      <c r="ECB1" s="1183"/>
      <c r="ECC1" s="1183"/>
      <c r="ECD1" s="1183"/>
      <c r="ECE1" s="1183"/>
      <c r="ECF1" s="1183"/>
      <c r="ECG1" s="1183"/>
      <c r="ECH1" s="1183"/>
      <c r="ECI1" s="1183"/>
      <c r="ECJ1" s="1183"/>
      <c r="ECK1" s="1183"/>
      <c r="ECL1" s="1183"/>
      <c r="ECM1" s="1183"/>
      <c r="ECN1" s="1183"/>
      <c r="ECO1" s="1183"/>
      <c r="ECP1" s="1183"/>
      <c r="ECQ1" s="1183"/>
      <c r="ECR1" s="1183"/>
      <c r="ECS1" s="1183"/>
      <c r="ECT1" s="1183"/>
      <c r="ECU1" s="1183"/>
      <c r="ECV1" s="1183"/>
      <c r="ECW1" s="1183"/>
      <c r="ECX1" s="1183"/>
      <c r="ECY1" s="1183"/>
      <c r="ECZ1" s="1183"/>
      <c r="EDA1" s="1183"/>
      <c r="EDB1" s="1183"/>
      <c r="EDC1" s="1183"/>
      <c r="EDD1" s="1183"/>
      <c r="EDE1" s="1183"/>
      <c r="EDF1" s="1183"/>
      <c r="EDG1" s="1183"/>
      <c r="EDH1" s="1183"/>
      <c r="EDI1" s="1183"/>
      <c r="EDJ1" s="1183"/>
      <c r="EDK1" s="1183"/>
      <c r="EDL1" s="1183"/>
      <c r="EDM1" s="1183"/>
      <c r="EDN1" s="1183"/>
      <c r="EDO1" s="1183"/>
      <c r="EDP1" s="1183"/>
      <c r="EDQ1" s="1183"/>
      <c r="EDR1" s="1183"/>
      <c r="EDS1" s="1183"/>
      <c r="EDT1" s="1183"/>
      <c r="EDU1" s="1183"/>
      <c r="EDV1" s="1183"/>
      <c r="EDW1" s="1183"/>
      <c r="EDX1" s="1183"/>
      <c r="EDY1" s="1183"/>
      <c r="EDZ1" s="1183"/>
      <c r="EEA1" s="1183"/>
      <c r="EEB1" s="1183"/>
      <c r="EEC1" s="1183"/>
      <c r="EED1" s="1183"/>
      <c r="EEE1" s="1183"/>
      <c r="EEF1" s="1183"/>
      <c r="EEG1" s="1183"/>
      <c r="EEH1" s="1183"/>
      <c r="EEI1" s="1183"/>
      <c r="EEJ1" s="1183"/>
      <c r="EEK1" s="1183"/>
      <c r="EEL1" s="1183"/>
      <c r="EEM1" s="1183"/>
      <c r="EEN1" s="1183"/>
      <c r="EEO1" s="1183"/>
      <c r="EEP1" s="1183"/>
      <c r="EEQ1" s="1183"/>
      <c r="EER1" s="1183"/>
      <c r="EES1" s="1183"/>
      <c r="EET1" s="1183"/>
      <c r="EEU1" s="1183"/>
      <c r="EEV1" s="1183"/>
      <c r="EEW1" s="1183"/>
      <c r="EEX1" s="1183"/>
      <c r="EEY1" s="1183"/>
      <c r="EEZ1" s="1183"/>
      <c r="EFA1" s="1183"/>
      <c r="EFB1" s="1183"/>
      <c r="EFC1" s="1183"/>
      <c r="EFD1" s="1183"/>
      <c r="EFE1" s="1183"/>
      <c r="EFF1" s="1183"/>
      <c r="EFG1" s="1183"/>
      <c r="EFH1" s="1183"/>
      <c r="EFI1" s="1183"/>
      <c r="EFJ1" s="1183"/>
      <c r="EFK1" s="1183"/>
      <c r="EFL1" s="1183"/>
      <c r="EFM1" s="1183"/>
      <c r="EFN1" s="1183"/>
      <c r="EFO1" s="1183"/>
      <c r="EFP1" s="1183"/>
      <c r="EFQ1" s="1183"/>
      <c r="EFR1" s="1183"/>
      <c r="EFS1" s="1183"/>
      <c r="EFT1" s="1183"/>
      <c r="EFU1" s="1183"/>
      <c r="EFV1" s="1183"/>
      <c r="EFW1" s="1183"/>
      <c r="EFX1" s="1183"/>
      <c r="EFY1" s="1183"/>
      <c r="EFZ1" s="1183"/>
      <c r="EGA1" s="1183"/>
      <c r="EGB1" s="1183"/>
      <c r="EGC1" s="1183"/>
      <c r="EGD1" s="1183"/>
      <c r="EGE1" s="1183"/>
      <c r="EGF1" s="1183"/>
      <c r="EGG1" s="1183"/>
      <c r="EGH1" s="1183"/>
      <c r="EGI1" s="1183"/>
      <c r="EGJ1" s="1183"/>
      <c r="EGK1" s="1183"/>
      <c r="EGL1" s="1183"/>
      <c r="EGM1" s="1183"/>
      <c r="EGN1" s="1183"/>
      <c r="EGO1" s="1183"/>
      <c r="EGP1" s="1183"/>
      <c r="EGQ1" s="1183"/>
      <c r="EGR1" s="1183"/>
      <c r="EGS1" s="1183"/>
      <c r="EGT1" s="1183"/>
      <c r="EGU1" s="1183"/>
      <c r="EGV1" s="1183"/>
      <c r="EGW1" s="1183"/>
      <c r="EGX1" s="1183"/>
      <c r="EGY1" s="1183"/>
      <c r="EGZ1" s="1183"/>
      <c r="EHA1" s="1183"/>
      <c r="EHB1" s="1183"/>
      <c r="EHC1" s="1183"/>
      <c r="EHD1" s="1183"/>
      <c r="EHE1" s="1183"/>
      <c r="EHF1" s="1183"/>
      <c r="EHG1" s="1183"/>
      <c r="EHH1" s="1183"/>
      <c r="EHI1" s="1183"/>
      <c r="EHJ1" s="1183"/>
      <c r="EHK1" s="1183"/>
      <c r="EHL1" s="1183"/>
      <c r="EHM1" s="1183"/>
      <c r="EHN1" s="1183"/>
      <c r="EHO1" s="1183"/>
      <c r="EHP1" s="1183"/>
      <c r="EHQ1" s="1183"/>
      <c r="EHR1" s="1183"/>
      <c r="EHS1" s="1183"/>
      <c r="EHT1" s="1183"/>
      <c r="EHU1" s="1183"/>
      <c r="EHV1" s="1183"/>
      <c r="EHW1" s="1183"/>
      <c r="EHX1" s="1183"/>
      <c r="EHY1" s="1183"/>
      <c r="EHZ1" s="1183"/>
      <c r="EIA1" s="1183"/>
      <c r="EIB1" s="1183"/>
      <c r="EIC1" s="1183"/>
      <c r="EID1" s="1183"/>
      <c r="EIE1" s="1183"/>
      <c r="EIF1" s="1183"/>
      <c r="EIG1" s="1183"/>
      <c r="EIH1" s="1183"/>
      <c r="EII1" s="1183"/>
      <c r="EIJ1" s="1183"/>
      <c r="EIK1" s="1183"/>
      <c r="EIL1" s="1183"/>
      <c r="EIM1" s="1183"/>
      <c r="EIN1" s="1183"/>
      <c r="EIO1" s="1183"/>
      <c r="EIP1" s="1183"/>
      <c r="EIQ1" s="1183"/>
      <c r="EIR1" s="1183"/>
      <c r="EIS1" s="1183"/>
      <c r="EIT1" s="1183"/>
      <c r="EIU1" s="1183"/>
      <c r="EIV1" s="1183"/>
      <c r="EIW1" s="1183"/>
      <c r="EIX1" s="1183"/>
      <c r="EIY1" s="1183"/>
      <c r="EIZ1" s="1183"/>
      <c r="EJA1" s="1183"/>
      <c r="EJB1" s="1183"/>
      <c r="EJC1" s="1183"/>
      <c r="EJD1" s="1183"/>
      <c r="EJE1" s="1183"/>
      <c r="EJF1" s="1183"/>
      <c r="EJG1" s="1183"/>
      <c r="EJH1" s="1183"/>
      <c r="EJI1" s="1183"/>
      <c r="EJJ1" s="1183"/>
      <c r="EJK1" s="1183"/>
      <c r="EJL1" s="1183"/>
      <c r="EJM1" s="1183"/>
      <c r="EJN1" s="1183"/>
      <c r="EJO1" s="1183"/>
      <c r="EJP1" s="1183"/>
      <c r="EJQ1" s="1183"/>
      <c r="EJR1" s="1183"/>
      <c r="EJS1" s="1183"/>
      <c r="EJT1" s="1183"/>
      <c r="EJU1" s="1183"/>
      <c r="EJV1" s="1183"/>
      <c r="EJW1" s="1183"/>
      <c r="EJX1" s="1183"/>
      <c r="EJY1" s="1183"/>
      <c r="EJZ1" s="1183"/>
      <c r="EKA1" s="1183"/>
      <c r="EKB1" s="1183"/>
      <c r="EKC1" s="1183"/>
      <c r="EKD1" s="1183"/>
      <c r="EKE1" s="1183"/>
      <c r="EKF1" s="1183"/>
      <c r="EKG1" s="1183"/>
      <c r="EKH1" s="1183"/>
      <c r="EKI1" s="1183"/>
      <c r="EKJ1" s="1183"/>
      <c r="EKK1" s="1183"/>
      <c r="EKL1" s="1183"/>
      <c r="EKM1" s="1183"/>
      <c r="EKN1" s="1183"/>
      <c r="EKO1" s="1183"/>
      <c r="EKP1" s="1183"/>
      <c r="EKQ1" s="1183"/>
      <c r="EKR1" s="1183"/>
      <c r="EKS1" s="1183"/>
      <c r="EKT1" s="1183"/>
      <c r="EKU1" s="1183"/>
      <c r="EKV1" s="1183"/>
      <c r="EKW1" s="1183"/>
      <c r="EKX1" s="1183"/>
      <c r="EKY1" s="1183"/>
      <c r="EKZ1" s="1183"/>
      <c r="ELA1" s="1183"/>
      <c r="ELB1" s="1183"/>
      <c r="ELC1" s="1183"/>
      <c r="ELD1" s="1183"/>
      <c r="ELE1" s="1183"/>
      <c r="ELF1" s="1183"/>
      <c r="ELG1" s="1183"/>
      <c r="ELH1" s="1183"/>
      <c r="ELI1" s="1183"/>
      <c r="ELJ1" s="1183"/>
      <c r="ELK1" s="1183"/>
      <c r="ELL1" s="1183"/>
      <c r="ELM1" s="1183"/>
      <c r="ELN1" s="1183"/>
      <c r="ELO1" s="1183"/>
      <c r="ELP1" s="1183"/>
      <c r="ELQ1" s="1183"/>
      <c r="ELR1" s="1183"/>
      <c r="ELS1" s="1183"/>
      <c r="ELT1" s="1183"/>
      <c r="ELU1" s="1183"/>
      <c r="ELV1" s="1183"/>
      <c r="ELW1" s="1183"/>
      <c r="ELX1" s="1183"/>
      <c r="ELY1" s="1183"/>
      <c r="ELZ1" s="1183"/>
      <c r="EMA1" s="1183"/>
      <c r="EMB1" s="1183"/>
      <c r="EMC1" s="1183"/>
      <c r="EMD1" s="1183"/>
      <c r="EME1" s="1183"/>
      <c r="EMF1" s="1183"/>
      <c r="EMG1" s="1183"/>
      <c r="EMH1" s="1183"/>
      <c r="EMI1" s="1183"/>
      <c r="EMJ1" s="1183"/>
      <c r="EMK1" s="1183"/>
      <c r="EML1" s="1183"/>
      <c r="EMM1" s="1183"/>
      <c r="EMN1" s="1183"/>
      <c r="EMO1" s="1183"/>
      <c r="EMP1" s="1183"/>
      <c r="EMQ1" s="1183"/>
      <c r="EMR1" s="1183"/>
      <c r="EMS1" s="1183"/>
      <c r="EMT1" s="1183"/>
      <c r="EMU1" s="1183"/>
      <c r="EMV1" s="1183"/>
      <c r="EMW1" s="1183"/>
      <c r="EMX1" s="1183"/>
      <c r="EMY1" s="1183"/>
      <c r="EMZ1" s="1183"/>
      <c r="ENA1" s="1183"/>
      <c r="ENB1" s="1183"/>
      <c r="ENC1" s="1183"/>
      <c r="END1" s="1183"/>
      <c r="ENE1" s="1183"/>
      <c r="ENF1" s="1183"/>
      <c r="ENG1" s="1183"/>
      <c r="ENH1" s="1183"/>
      <c r="ENI1" s="1183"/>
      <c r="ENJ1" s="1183"/>
      <c r="ENK1" s="1183"/>
      <c r="ENL1" s="1183"/>
      <c r="ENM1" s="1183"/>
      <c r="ENN1" s="1183"/>
      <c r="ENO1" s="1183"/>
      <c r="ENP1" s="1183"/>
      <c r="ENQ1" s="1183"/>
      <c r="ENR1" s="1183"/>
      <c r="ENS1" s="1183"/>
      <c r="ENT1" s="1183"/>
      <c r="ENU1" s="1183"/>
      <c r="ENV1" s="1183"/>
      <c r="ENW1" s="1183"/>
      <c r="ENX1" s="1183"/>
      <c r="ENY1" s="1183"/>
      <c r="ENZ1" s="1183"/>
      <c r="EOA1" s="1183"/>
      <c r="EOB1" s="1183"/>
      <c r="EOC1" s="1183"/>
      <c r="EOD1" s="1183"/>
      <c r="EOE1" s="1183"/>
      <c r="EOF1" s="1183"/>
      <c r="EOG1" s="1183"/>
      <c r="EOH1" s="1183"/>
      <c r="EOI1" s="1183"/>
      <c r="EOJ1" s="1183"/>
      <c r="EOK1" s="1183"/>
      <c r="EOL1" s="1183"/>
      <c r="EOM1" s="1183"/>
      <c r="EON1" s="1183"/>
      <c r="EOO1" s="1183"/>
      <c r="EOP1" s="1183"/>
      <c r="EOQ1" s="1183"/>
      <c r="EOR1" s="1183"/>
      <c r="EOS1" s="1183"/>
      <c r="EOT1" s="1183"/>
      <c r="EOU1" s="1183"/>
      <c r="EOV1" s="1183"/>
      <c r="EOW1" s="1183"/>
      <c r="EOX1" s="1183"/>
      <c r="EOY1" s="1183"/>
      <c r="EOZ1" s="1183"/>
      <c r="EPA1" s="1183"/>
      <c r="EPB1" s="1183"/>
      <c r="EPC1" s="1183"/>
      <c r="EPD1" s="1183"/>
      <c r="EPE1" s="1183"/>
      <c r="EPF1" s="1183"/>
      <c r="EPG1" s="1183"/>
      <c r="EPH1" s="1183"/>
      <c r="EPI1" s="1183"/>
      <c r="EPJ1" s="1183"/>
      <c r="EPK1" s="1183"/>
      <c r="EPL1" s="1183"/>
      <c r="EPM1" s="1183"/>
      <c r="EPN1" s="1183"/>
      <c r="EPO1" s="1183"/>
      <c r="EPP1" s="1183"/>
      <c r="EPQ1" s="1183"/>
      <c r="EPR1" s="1183"/>
      <c r="EPS1" s="1183"/>
      <c r="EPT1" s="1183"/>
      <c r="EPU1" s="1183"/>
      <c r="EPV1" s="1183"/>
      <c r="EPW1" s="1183"/>
      <c r="EPX1" s="1183"/>
      <c r="EPY1" s="1183"/>
      <c r="EPZ1" s="1183"/>
      <c r="EQA1" s="1183"/>
      <c r="EQB1" s="1183"/>
      <c r="EQC1" s="1183"/>
      <c r="EQD1" s="1183"/>
      <c r="EQE1" s="1183"/>
      <c r="EQF1" s="1183"/>
      <c r="EQG1" s="1183"/>
      <c r="EQH1" s="1183"/>
      <c r="EQI1" s="1183"/>
      <c r="EQJ1" s="1183"/>
      <c r="EQK1" s="1183"/>
      <c r="EQL1" s="1183"/>
      <c r="EQM1" s="1183"/>
      <c r="EQN1" s="1183"/>
      <c r="EQO1" s="1183"/>
      <c r="EQP1" s="1183"/>
      <c r="EQQ1" s="1183"/>
      <c r="EQR1" s="1183"/>
      <c r="EQS1" s="1183"/>
      <c r="EQT1" s="1183"/>
      <c r="EQU1" s="1183"/>
      <c r="EQV1" s="1183"/>
      <c r="EQW1" s="1183"/>
      <c r="EQX1" s="1183"/>
      <c r="EQY1" s="1183"/>
      <c r="EQZ1" s="1183"/>
      <c r="ERA1" s="1183"/>
      <c r="ERB1" s="1183"/>
      <c r="ERC1" s="1183"/>
      <c r="ERD1" s="1183"/>
      <c r="ERE1" s="1183"/>
      <c r="ERF1" s="1183"/>
      <c r="ERG1" s="1183"/>
      <c r="ERH1" s="1183"/>
      <c r="ERI1" s="1183"/>
      <c r="ERJ1" s="1183"/>
      <c r="ERK1" s="1183"/>
      <c r="ERL1" s="1183"/>
      <c r="ERM1" s="1183"/>
      <c r="ERN1" s="1183"/>
      <c r="ERO1" s="1183"/>
      <c r="ERP1" s="1183"/>
      <c r="ERQ1" s="1183"/>
      <c r="ERR1" s="1183"/>
      <c r="ERS1" s="1183"/>
      <c r="ERT1" s="1183"/>
      <c r="ERU1" s="1183"/>
      <c r="ERV1" s="1183"/>
      <c r="ERW1" s="1183"/>
      <c r="ERX1" s="1183"/>
      <c r="ERY1" s="1183"/>
      <c r="ERZ1" s="1183"/>
      <c r="ESA1" s="1183"/>
      <c r="ESB1" s="1183"/>
      <c r="ESC1" s="1183"/>
      <c r="ESD1" s="1183"/>
      <c r="ESE1" s="1183"/>
      <c r="ESF1" s="1183"/>
      <c r="ESG1" s="1183"/>
      <c r="ESH1" s="1183"/>
      <c r="ESI1" s="1183"/>
      <c r="ESJ1" s="1183"/>
      <c r="ESK1" s="1183"/>
      <c r="ESL1" s="1183"/>
      <c r="ESM1" s="1183"/>
      <c r="ESN1" s="1183"/>
      <c r="ESO1" s="1183"/>
      <c r="ESP1" s="1183"/>
      <c r="ESQ1" s="1183"/>
      <c r="ESR1" s="1183"/>
      <c r="ESS1" s="1183"/>
      <c r="EST1" s="1183"/>
      <c r="ESU1" s="1183"/>
      <c r="ESV1" s="1183"/>
      <c r="ESW1" s="1183"/>
      <c r="ESX1" s="1183"/>
      <c r="ESY1" s="1183"/>
      <c r="ESZ1" s="1183"/>
      <c r="ETA1" s="1183"/>
      <c r="ETB1" s="1183"/>
      <c r="ETC1" s="1183"/>
      <c r="ETD1" s="1183"/>
      <c r="ETE1" s="1183"/>
      <c r="ETF1" s="1183"/>
      <c r="ETG1" s="1183"/>
      <c r="ETH1" s="1183"/>
      <c r="ETI1" s="1183"/>
      <c r="ETJ1" s="1183"/>
      <c r="ETK1" s="1183"/>
      <c r="ETL1" s="1183"/>
      <c r="ETM1" s="1183"/>
      <c r="ETN1" s="1183"/>
      <c r="ETO1" s="1183"/>
      <c r="ETP1" s="1183"/>
      <c r="ETQ1" s="1183"/>
      <c r="ETR1" s="1183"/>
      <c r="ETS1" s="1183"/>
      <c r="ETT1" s="1183"/>
      <c r="ETU1" s="1183"/>
      <c r="ETV1" s="1183"/>
      <c r="ETW1" s="1183"/>
      <c r="ETX1" s="1183"/>
      <c r="ETY1" s="1183"/>
      <c r="ETZ1" s="1183"/>
      <c r="EUA1" s="1183"/>
      <c r="EUB1" s="1183"/>
      <c r="EUC1" s="1183"/>
      <c r="EUD1" s="1183"/>
      <c r="EUE1" s="1183"/>
      <c r="EUF1" s="1183"/>
      <c r="EUG1" s="1183"/>
      <c r="EUH1" s="1183"/>
      <c r="EUI1" s="1183"/>
      <c r="EUJ1" s="1183"/>
      <c r="EUK1" s="1183"/>
      <c r="EUL1" s="1183"/>
      <c r="EUM1" s="1183"/>
      <c r="EUN1" s="1183"/>
      <c r="EUO1" s="1183"/>
      <c r="EUP1" s="1183"/>
      <c r="EUQ1" s="1183"/>
      <c r="EUR1" s="1183"/>
      <c r="EUS1" s="1183"/>
      <c r="EUT1" s="1183"/>
      <c r="EUU1" s="1183"/>
      <c r="EUV1" s="1183"/>
      <c r="EUW1" s="1183"/>
      <c r="EUX1" s="1183"/>
      <c r="EUY1" s="1183"/>
      <c r="EUZ1" s="1183"/>
      <c r="EVA1" s="1183"/>
      <c r="EVB1" s="1183"/>
      <c r="EVC1" s="1183"/>
      <c r="EVD1" s="1183"/>
      <c r="EVE1" s="1183"/>
      <c r="EVF1" s="1183"/>
      <c r="EVG1" s="1183"/>
      <c r="EVH1" s="1183"/>
      <c r="EVI1" s="1183"/>
      <c r="EVJ1" s="1183"/>
      <c r="EVK1" s="1183"/>
      <c r="EVL1" s="1183"/>
      <c r="EVM1" s="1183"/>
      <c r="EVN1" s="1183"/>
      <c r="EVO1" s="1183"/>
      <c r="EVP1" s="1183"/>
      <c r="EVQ1" s="1183"/>
      <c r="EVR1" s="1183"/>
      <c r="EVS1" s="1183"/>
      <c r="EVT1" s="1183"/>
      <c r="EVU1" s="1183"/>
      <c r="EVV1" s="1183"/>
      <c r="EVW1" s="1183"/>
      <c r="EVX1" s="1183"/>
      <c r="EVY1" s="1183"/>
      <c r="EVZ1" s="1183"/>
      <c r="EWA1" s="1183"/>
      <c r="EWB1" s="1183"/>
      <c r="EWC1" s="1183"/>
      <c r="EWD1" s="1183"/>
      <c r="EWE1" s="1183"/>
      <c r="EWF1" s="1183"/>
      <c r="EWG1" s="1183"/>
      <c r="EWH1" s="1183"/>
      <c r="EWI1" s="1183"/>
      <c r="EWJ1" s="1183"/>
      <c r="EWK1" s="1183"/>
      <c r="EWL1" s="1183"/>
      <c r="EWM1" s="1183"/>
      <c r="EWN1" s="1183"/>
      <c r="EWO1" s="1183"/>
      <c r="EWP1" s="1183"/>
      <c r="EWQ1" s="1183"/>
      <c r="EWR1" s="1183"/>
      <c r="EWS1" s="1183"/>
      <c r="EWT1" s="1183"/>
      <c r="EWU1" s="1183"/>
      <c r="EWV1" s="1183"/>
      <c r="EWW1" s="1183"/>
      <c r="EWX1" s="1183"/>
      <c r="EWY1" s="1183"/>
      <c r="EWZ1" s="1183"/>
      <c r="EXA1" s="1183"/>
      <c r="EXB1" s="1183"/>
      <c r="EXC1" s="1183"/>
      <c r="EXD1" s="1183"/>
      <c r="EXE1" s="1183"/>
      <c r="EXF1" s="1183"/>
      <c r="EXG1" s="1183"/>
      <c r="EXH1" s="1183"/>
      <c r="EXI1" s="1183"/>
      <c r="EXJ1" s="1183"/>
      <c r="EXK1" s="1183"/>
      <c r="EXL1" s="1183"/>
      <c r="EXM1" s="1183"/>
      <c r="EXN1" s="1183"/>
      <c r="EXO1" s="1183"/>
      <c r="EXP1" s="1183"/>
      <c r="EXQ1" s="1183"/>
      <c r="EXR1" s="1183"/>
      <c r="EXS1" s="1183"/>
      <c r="EXT1" s="1183"/>
      <c r="EXU1" s="1183"/>
      <c r="EXV1" s="1183"/>
      <c r="EXW1" s="1183"/>
      <c r="EXX1" s="1183"/>
      <c r="EXY1" s="1183"/>
      <c r="EXZ1" s="1183"/>
      <c r="EYA1" s="1183"/>
      <c r="EYB1" s="1183"/>
      <c r="EYC1" s="1183"/>
      <c r="EYD1" s="1183"/>
      <c r="EYE1" s="1183"/>
      <c r="EYF1" s="1183"/>
      <c r="EYG1" s="1183"/>
      <c r="EYH1" s="1183"/>
      <c r="EYI1" s="1183"/>
      <c r="EYJ1" s="1183"/>
      <c r="EYK1" s="1183"/>
      <c r="EYL1" s="1183"/>
      <c r="EYM1" s="1183"/>
      <c r="EYN1" s="1183"/>
      <c r="EYO1" s="1183"/>
      <c r="EYP1" s="1183"/>
      <c r="EYQ1" s="1183"/>
      <c r="EYR1" s="1183"/>
      <c r="EYS1" s="1183"/>
      <c r="EYT1" s="1183"/>
      <c r="EYU1" s="1183"/>
      <c r="EYV1" s="1183"/>
      <c r="EYW1" s="1183"/>
      <c r="EYX1" s="1183"/>
      <c r="EYY1" s="1183"/>
      <c r="EYZ1" s="1183"/>
      <c r="EZA1" s="1183"/>
      <c r="EZB1" s="1183"/>
      <c r="EZC1" s="1183"/>
      <c r="EZD1" s="1183"/>
      <c r="EZE1" s="1183"/>
      <c r="EZF1" s="1183"/>
      <c r="EZG1" s="1183"/>
      <c r="EZH1" s="1183"/>
      <c r="EZI1" s="1183"/>
      <c r="EZJ1" s="1183"/>
      <c r="EZK1" s="1183"/>
      <c r="EZL1" s="1183"/>
      <c r="EZM1" s="1183"/>
      <c r="EZN1" s="1183"/>
      <c r="EZO1" s="1183"/>
      <c r="EZP1" s="1183"/>
      <c r="EZQ1" s="1183"/>
      <c r="EZR1" s="1183"/>
      <c r="EZS1" s="1183"/>
      <c r="EZT1" s="1183"/>
      <c r="EZU1" s="1183"/>
      <c r="EZV1" s="1183"/>
      <c r="EZW1" s="1183"/>
      <c r="EZX1" s="1183"/>
      <c r="EZY1" s="1183"/>
      <c r="EZZ1" s="1183"/>
      <c r="FAA1" s="1183"/>
      <c r="FAB1" s="1183"/>
      <c r="FAC1" s="1183"/>
      <c r="FAD1" s="1183"/>
      <c r="FAE1" s="1183"/>
      <c r="FAF1" s="1183"/>
      <c r="FAG1" s="1183"/>
      <c r="FAH1" s="1183"/>
      <c r="FAI1" s="1183"/>
      <c r="FAJ1" s="1183"/>
      <c r="FAK1" s="1183"/>
      <c r="FAL1" s="1183"/>
      <c r="FAM1" s="1183"/>
      <c r="FAN1" s="1183"/>
      <c r="FAO1" s="1183"/>
      <c r="FAP1" s="1183"/>
      <c r="FAQ1" s="1183"/>
      <c r="FAR1" s="1183"/>
      <c r="FAS1" s="1183"/>
      <c r="FAT1" s="1183"/>
      <c r="FAU1" s="1183"/>
      <c r="FAV1" s="1183"/>
      <c r="FAW1" s="1183"/>
      <c r="FAX1" s="1183"/>
      <c r="FAY1" s="1183"/>
      <c r="FAZ1" s="1183"/>
      <c r="FBA1" s="1183"/>
      <c r="FBB1" s="1183"/>
      <c r="FBC1" s="1183"/>
      <c r="FBD1" s="1183"/>
      <c r="FBE1" s="1183"/>
      <c r="FBF1" s="1183"/>
      <c r="FBG1" s="1183"/>
      <c r="FBH1" s="1183"/>
      <c r="FBI1" s="1183"/>
      <c r="FBJ1" s="1183"/>
      <c r="FBK1" s="1183"/>
      <c r="FBL1" s="1183"/>
      <c r="FBM1" s="1183"/>
      <c r="FBN1" s="1183"/>
      <c r="FBO1" s="1183"/>
      <c r="FBP1" s="1183"/>
      <c r="FBQ1" s="1183"/>
      <c r="FBR1" s="1183"/>
      <c r="FBS1" s="1183"/>
      <c r="FBT1" s="1183"/>
      <c r="FBU1" s="1183"/>
      <c r="FBV1" s="1183"/>
      <c r="FBW1" s="1183"/>
      <c r="FBX1" s="1183"/>
      <c r="FBY1" s="1183"/>
      <c r="FBZ1" s="1183"/>
      <c r="FCA1" s="1183"/>
      <c r="FCB1" s="1183"/>
      <c r="FCC1" s="1183"/>
      <c r="FCD1" s="1183"/>
      <c r="FCE1" s="1183"/>
      <c r="FCF1" s="1183"/>
      <c r="FCG1" s="1183"/>
      <c r="FCH1" s="1183"/>
      <c r="FCI1" s="1183"/>
      <c r="FCJ1" s="1183"/>
      <c r="FCK1" s="1183"/>
      <c r="FCL1" s="1183"/>
      <c r="FCM1" s="1183"/>
      <c r="FCN1" s="1183"/>
      <c r="FCO1" s="1183"/>
      <c r="FCP1" s="1183"/>
      <c r="FCQ1" s="1183"/>
      <c r="FCR1" s="1183"/>
      <c r="FCS1" s="1183"/>
      <c r="FCT1" s="1183"/>
      <c r="FCU1" s="1183"/>
      <c r="FCV1" s="1183"/>
      <c r="FCW1" s="1183"/>
      <c r="FCX1" s="1183"/>
      <c r="FCY1" s="1183"/>
      <c r="FCZ1" s="1183"/>
      <c r="FDA1" s="1183"/>
      <c r="FDB1" s="1183"/>
      <c r="FDC1" s="1183"/>
      <c r="FDD1" s="1183"/>
      <c r="FDE1" s="1183"/>
      <c r="FDF1" s="1183"/>
      <c r="FDG1" s="1183"/>
      <c r="FDH1" s="1183"/>
      <c r="FDI1" s="1183"/>
      <c r="FDJ1" s="1183"/>
      <c r="FDK1" s="1183"/>
      <c r="FDL1" s="1183"/>
      <c r="FDM1" s="1183"/>
      <c r="FDN1" s="1183"/>
      <c r="FDO1" s="1183"/>
      <c r="FDP1" s="1183"/>
      <c r="FDQ1" s="1183"/>
      <c r="FDR1" s="1183"/>
      <c r="FDS1" s="1183"/>
      <c r="FDT1" s="1183"/>
      <c r="FDU1" s="1183"/>
      <c r="FDV1" s="1183"/>
      <c r="FDW1" s="1183"/>
      <c r="FDX1" s="1183"/>
      <c r="FDY1" s="1183"/>
      <c r="FDZ1" s="1183"/>
      <c r="FEA1" s="1183"/>
      <c r="FEB1" s="1183"/>
      <c r="FEC1" s="1183"/>
      <c r="FED1" s="1183"/>
      <c r="FEE1" s="1183"/>
      <c r="FEF1" s="1183"/>
      <c r="FEG1" s="1183"/>
      <c r="FEH1" s="1183"/>
      <c r="FEI1" s="1183"/>
      <c r="FEJ1" s="1183"/>
      <c r="FEK1" s="1183"/>
      <c r="FEL1" s="1183"/>
      <c r="FEM1" s="1183"/>
      <c r="FEN1" s="1183"/>
      <c r="FEO1" s="1183"/>
      <c r="FEP1" s="1183"/>
      <c r="FEQ1" s="1183"/>
      <c r="FER1" s="1183"/>
      <c r="FES1" s="1183"/>
      <c r="FET1" s="1183"/>
      <c r="FEU1" s="1183"/>
      <c r="FEV1" s="1183"/>
      <c r="FEW1" s="1183"/>
      <c r="FEX1" s="1183"/>
      <c r="FEY1" s="1183"/>
      <c r="FEZ1" s="1183"/>
      <c r="FFA1" s="1183"/>
      <c r="FFB1" s="1183"/>
      <c r="FFC1" s="1183"/>
      <c r="FFD1" s="1183"/>
      <c r="FFE1" s="1183"/>
      <c r="FFF1" s="1183"/>
      <c r="FFG1" s="1183"/>
      <c r="FFH1" s="1183"/>
      <c r="FFI1" s="1183"/>
      <c r="FFJ1" s="1183"/>
      <c r="FFK1" s="1183"/>
      <c r="FFL1" s="1183"/>
      <c r="FFM1" s="1183"/>
      <c r="FFN1" s="1183"/>
      <c r="FFO1" s="1183"/>
      <c r="FFP1" s="1183"/>
      <c r="FFQ1" s="1183"/>
      <c r="FFR1" s="1183"/>
      <c r="FFS1" s="1183"/>
      <c r="FFT1" s="1183"/>
      <c r="FFU1" s="1183"/>
      <c r="FFV1" s="1183"/>
      <c r="FFW1" s="1183"/>
      <c r="FFX1" s="1183"/>
      <c r="FFY1" s="1183"/>
      <c r="FFZ1" s="1183"/>
      <c r="FGA1" s="1183"/>
      <c r="FGB1" s="1183"/>
      <c r="FGC1" s="1183"/>
      <c r="FGD1" s="1183"/>
      <c r="FGE1" s="1183"/>
      <c r="FGF1" s="1183"/>
      <c r="FGG1" s="1183"/>
      <c r="FGH1" s="1183"/>
      <c r="FGI1" s="1183"/>
      <c r="FGJ1" s="1183"/>
      <c r="FGK1" s="1183"/>
      <c r="FGL1" s="1183"/>
      <c r="FGM1" s="1183"/>
      <c r="FGN1" s="1183"/>
      <c r="FGO1" s="1183"/>
      <c r="FGP1" s="1183"/>
      <c r="FGQ1" s="1183"/>
      <c r="FGR1" s="1183"/>
      <c r="FGS1" s="1183"/>
      <c r="FGT1" s="1183"/>
      <c r="FGU1" s="1183"/>
      <c r="FGV1" s="1183"/>
      <c r="FGW1" s="1183"/>
      <c r="FGX1" s="1183"/>
      <c r="FGY1" s="1183"/>
      <c r="FGZ1" s="1183"/>
      <c r="FHA1" s="1183"/>
      <c r="FHB1" s="1183"/>
      <c r="FHC1" s="1183"/>
      <c r="FHD1" s="1183"/>
      <c r="FHE1" s="1183"/>
      <c r="FHF1" s="1183"/>
      <c r="FHG1" s="1183"/>
      <c r="FHH1" s="1183"/>
      <c r="FHI1" s="1183"/>
      <c r="FHJ1" s="1183"/>
      <c r="FHK1" s="1183"/>
      <c r="FHL1" s="1183"/>
      <c r="FHM1" s="1183"/>
      <c r="FHN1" s="1183"/>
      <c r="FHO1" s="1183"/>
      <c r="FHP1" s="1183"/>
      <c r="FHQ1" s="1183"/>
      <c r="FHR1" s="1183"/>
      <c r="FHS1" s="1183"/>
      <c r="FHT1" s="1183"/>
      <c r="FHU1" s="1183"/>
      <c r="FHV1" s="1183"/>
      <c r="FHW1" s="1183"/>
      <c r="FHX1" s="1183"/>
      <c r="FHY1" s="1183"/>
      <c r="FHZ1" s="1183"/>
      <c r="FIA1" s="1183"/>
      <c r="FIB1" s="1183"/>
      <c r="FIC1" s="1183"/>
      <c r="FID1" s="1183"/>
      <c r="FIE1" s="1183"/>
      <c r="FIF1" s="1183"/>
      <c r="FIG1" s="1183"/>
      <c r="FIH1" s="1183"/>
      <c r="FII1" s="1183"/>
      <c r="FIJ1" s="1183"/>
      <c r="FIK1" s="1183"/>
      <c r="FIL1" s="1183"/>
      <c r="FIM1" s="1183"/>
      <c r="FIN1" s="1183"/>
      <c r="FIO1" s="1183"/>
      <c r="FIP1" s="1183"/>
      <c r="FIQ1" s="1183"/>
      <c r="FIR1" s="1183"/>
      <c r="FIS1" s="1183"/>
      <c r="FIT1" s="1183"/>
      <c r="FIU1" s="1183"/>
      <c r="FIV1" s="1183"/>
      <c r="FIW1" s="1183"/>
      <c r="FIX1" s="1183"/>
      <c r="FIY1" s="1183"/>
      <c r="FIZ1" s="1183"/>
      <c r="FJA1" s="1183"/>
      <c r="FJB1" s="1183"/>
      <c r="FJC1" s="1183"/>
      <c r="FJD1" s="1183"/>
      <c r="FJE1" s="1183"/>
      <c r="FJF1" s="1183"/>
      <c r="FJG1" s="1183"/>
      <c r="FJH1" s="1183"/>
      <c r="FJI1" s="1183"/>
      <c r="FJJ1" s="1183"/>
      <c r="FJK1" s="1183"/>
      <c r="FJL1" s="1183"/>
      <c r="FJM1" s="1183"/>
      <c r="FJN1" s="1183"/>
      <c r="FJO1" s="1183"/>
      <c r="FJP1" s="1183"/>
      <c r="FJQ1" s="1183"/>
      <c r="FJR1" s="1183"/>
      <c r="FJS1" s="1183"/>
      <c r="FJT1" s="1183"/>
      <c r="FJU1" s="1183"/>
      <c r="FJV1" s="1183"/>
      <c r="FJW1" s="1183"/>
      <c r="FJX1" s="1183"/>
      <c r="FJY1" s="1183"/>
      <c r="FJZ1" s="1183"/>
      <c r="FKA1" s="1183"/>
      <c r="FKB1" s="1183"/>
      <c r="FKC1" s="1183"/>
      <c r="FKD1" s="1183"/>
      <c r="FKE1" s="1183"/>
      <c r="FKF1" s="1183"/>
      <c r="FKG1" s="1183"/>
      <c r="FKH1" s="1183"/>
      <c r="FKI1" s="1183"/>
      <c r="FKJ1" s="1183"/>
      <c r="FKK1" s="1183"/>
      <c r="FKL1" s="1183"/>
      <c r="FKM1" s="1183"/>
      <c r="FKN1" s="1183"/>
      <c r="FKO1" s="1183"/>
      <c r="FKP1" s="1183"/>
      <c r="FKQ1" s="1183"/>
      <c r="FKR1" s="1183"/>
      <c r="FKS1" s="1183"/>
      <c r="FKT1" s="1183"/>
      <c r="FKU1" s="1183"/>
      <c r="FKV1" s="1183"/>
      <c r="FKW1" s="1183"/>
      <c r="FKX1" s="1183"/>
      <c r="FKY1" s="1183"/>
      <c r="FKZ1" s="1183"/>
      <c r="FLA1" s="1183"/>
      <c r="FLB1" s="1183"/>
      <c r="FLC1" s="1183"/>
      <c r="FLD1" s="1183"/>
      <c r="FLE1" s="1183"/>
      <c r="FLF1" s="1183"/>
      <c r="FLG1" s="1183"/>
      <c r="FLH1" s="1183"/>
      <c r="FLI1" s="1183"/>
      <c r="FLJ1" s="1183"/>
      <c r="FLK1" s="1183"/>
      <c r="FLL1" s="1183"/>
      <c r="FLM1" s="1183"/>
      <c r="FLN1" s="1183"/>
      <c r="FLO1" s="1183"/>
      <c r="FLP1" s="1183"/>
      <c r="FLQ1" s="1183"/>
      <c r="FLR1" s="1183"/>
      <c r="FLS1" s="1183"/>
      <c r="FLT1" s="1183"/>
      <c r="FLU1" s="1183"/>
      <c r="FLV1" s="1183"/>
      <c r="FLW1" s="1183"/>
      <c r="FLX1" s="1183"/>
      <c r="FLY1" s="1183"/>
      <c r="FLZ1" s="1183"/>
      <c r="FMA1" s="1183"/>
      <c r="FMB1" s="1183"/>
      <c r="FMC1" s="1183"/>
      <c r="FMD1" s="1183"/>
      <c r="FME1" s="1183"/>
      <c r="FMF1" s="1183"/>
      <c r="FMG1" s="1183"/>
      <c r="FMH1" s="1183"/>
      <c r="FMI1" s="1183"/>
      <c r="FMJ1" s="1183"/>
      <c r="FMK1" s="1183"/>
      <c r="FML1" s="1183"/>
      <c r="FMM1" s="1183"/>
      <c r="FMN1" s="1183"/>
      <c r="FMO1" s="1183"/>
      <c r="FMP1" s="1183"/>
      <c r="FMQ1" s="1183"/>
      <c r="FMR1" s="1183"/>
      <c r="FMS1" s="1183"/>
      <c r="FMT1" s="1183"/>
      <c r="FMU1" s="1183"/>
      <c r="FMV1" s="1183"/>
      <c r="FMW1" s="1183"/>
      <c r="FMX1" s="1183"/>
      <c r="FMY1" s="1183"/>
      <c r="FMZ1" s="1183"/>
      <c r="FNA1" s="1183"/>
      <c r="FNB1" s="1183"/>
      <c r="FNC1" s="1183"/>
      <c r="FND1" s="1183"/>
      <c r="FNE1" s="1183"/>
      <c r="FNF1" s="1183"/>
      <c r="FNG1" s="1183"/>
      <c r="FNH1" s="1183"/>
      <c r="FNI1" s="1183"/>
      <c r="FNJ1" s="1183"/>
      <c r="FNK1" s="1183"/>
      <c r="FNL1" s="1183"/>
      <c r="FNM1" s="1183"/>
      <c r="FNN1" s="1183"/>
      <c r="FNO1" s="1183"/>
      <c r="FNP1" s="1183"/>
      <c r="FNQ1" s="1183"/>
      <c r="FNR1" s="1183"/>
      <c r="FNS1" s="1183"/>
      <c r="FNT1" s="1183"/>
      <c r="FNU1" s="1183"/>
      <c r="FNV1" s="1183"/>
      <c r="FNW1" s="1183"/>
      <c r="FNX1" s="1183"/>
      <c r="FNY1" s="1183"/>
      <c r="FNZ1" s="1183"/>
      <c r="FOA1" s="1183"/>
      <c r="FOB1" s="1183"/>
      <c r="FOC1" s="1183"/>
      <c r="FOD1" s="1183"/>
      <c r="FOE1" s="1183"/>
      <c r="FOF1" s="1183"/>
      <c r="FOG1" s="1183"/>
      <c r="FOH1" s="1183"/>
      <c r="FOI1" s="1183"/>
      <c r="FOJ1" s="1183"/>
      <c r="FOK1" s="1183"/>
      <c r="FOL1" s="1183"/>
      <c r="FOM1" s="1183"/>
      <c r="FON1" s="1183"/>
      <c r="FOO1" s="1183"/>
      <c r="FOP1" s="1183"/>
      <c r="FOQ1" s="1183"/>
      <c r="FOR1" s="1183"/>
      <c r="FOS1" s="1183"/>
      <c r="FOT1" s="1183"/>
      <c r="FOU1" s="1183"/>
      <c r="FOV1" s="1183"/>
      <c r="FOW1" s="1183"/>
      <c r="FOX1" s="1183"/>
      <c r="FOY1" s="1183"/>
      <c r="FOZ1" s="1183"/>
      <c r="FPA1" s="1183"/>
      <c r="FPB1" s="1183"/>
      <c r="FPC1" s="1183"/>
      <c r="FPD1" s="1183"/>
      <c r="FPE1" s="1183"/>
      <c r="FPF1" s="1183"/>
      <c r="FPG1" s="1183"/>
      <c r="FPH1" s="1183"/>
      <c r="FPI1" s="1183"/>
      <c r="FPJ1" s="1183"/>
      <c r="FPK1" s="1183"/>
      <c r="FPL1" s="1183"/>
      <c r="FPM1" s="1183"/>
      <c r="FPN1" s="1183"/>
      <c r="FPO1" s="1183"/>
      <c r="FPP1" s="1183"/>
      <c r="FPQ1" s="1183"/>
      <c r="FPR1" s="1183"/>
      <c r="FPS1" s="1183"/>
      <c r="FPT1" s="1183"/>
      <c r="FPU1" s="1183"/>
      <c r="FPV1" s="1183"/>
      <c r="FPW1" s="1183"/>
      <c r="FPX1" s="1183"/>
      <c r="FPY1" s="1183"/>
      <c r="FPZ1" s="1183"/>
      <c r="FQA1" s="1183"/>
      <c r="FQB1" s="1183"/>
      <c r="FQC1" s="1183"/>
      <c r="FQD1" s="1183"/>
      <c r="FQE1" s="1183"/>
      <c r="FQF1" s="1183"/>
      <c r="FQG1" s="1183"/>
      <c r="FQH1" s="1183"/>
      <c r="FQI1" s="1183"/>
      <c r="FQJ1" s="1183"/>
      <c r="FQK1" s="1183"/>
      <c r="FQL1" s="1183"/>
      <c r="FQM1" s="1183"/>
      <c r="FQN1" s="1183"/>
      <c r="FQO1" s="1183"/>
      <c r="FQP1" s="1183"/>
      <c r="FQQ1" s="1183"/>
      <c r="FQR1" s="1183"/>
      <c r="FQS1" s="1183"/>
      <c r="FQT1" s="1183"/>
      <c r="FQU1" s="1183"/>
      <c r="FQV1" s="1183"/>
      <c r="FQW1" s="1183"/>
      <c r="FQX1" s="1183"/>
      <c r="FQY1" s="1183"/>
      <c r="FQZ1" s="1183"/>
      <c r="FRA1" s="1183"/>
      <c r="FRB1" s="1183"/>
      <c r="FRC1" s="1183"/>
      <c r="FRD1" s="1183"/>
      <c r="FRE1" s="1183"/>
      <c r="FRF1" s="1183"/>
      <c r="FRG1" s="1183"/>
      <c r="FRH1" s="1183"/>
      <c r="FRI1" s="1183"/>
      <c r="FRJ1" s="1183"/>
      <c r="FRK1" s="1183"/>
      <c r="FRL1" s="1183"/>
      <c r="FRM1" s="1183"/>
      <c r="FRN1" s="1183"/>
      <c r="FRO1" s="1183"/>
      <c r="FRP1" s="1183"/>
      <c r="FRQ1" s="1183"/>
      <c r="FRR1" s="1183"/>
      <c r="FRS1" s="1183"/>
      <c r="FRT1" s="1183"/>
      <c r="FRU1" s="1183"/>
      <c r="FRV1" s="1183"/>
      <c r="FRW1" s="1183"/>
      <c r="FRX1" s="1183"/>
      <c r="FRY1" s="1183"/>
      <c r="FRZ1" s="1183"/>
      <c r="FSA1" s="1183"/>
      <c r="FSB1" s="1183"/>
      <c r="FSC1" s="1183"/>
      <c r="FSD1" s="1183"/>
      <c r="FSE1" s="1183"/>
      <c r="FSF1" s="1183"/>
      <c r="FSG1" s="1183"/>
      <c r="FSH1" s="1183"/>
      <c r="FSI1" s="1183"/>
      <c r="FSJ1" s="1183"/>
      <c r="FSK1" s="1183"/>
      <c r="FSL1" s="1183"/>
      <c r="FSM1" s="1183"/>
      <c r="FSN1" s="1183"/>
      <c r="FSO1" s="1183"/>
      <c r="FSP1" s="1183"/>
      <c r="FSQ1" s="1183"/>
      <c r="FSR1" s="1183"/>
      <c r="FSS1" s="1183"/>
      <c r="FST1" s="1183"/>
      <c r="FSU1" s="1183"/>
      <c r="FSV1" s="1183"/>
      <c r="FSW1" s="1183"/>
      <c r="FSX1" s="1183"/>
      <c r="FSY1" s="1183"/>
      <c r="FSZ1" s="1183"/>
      <c r="FTA1" s="1183"/>
      <c r="FTB1" s="1183"/>
      <c r="FTC1" s="1183"/>
      <c r="FTD1" s="1183"/>
      <c r="FTE1" s="1183"/>
      <c r="FTF1" s="1183"/>
      <c r="FTG1" s="1183"/>
      <c r="FTH1" s="1183"/>
      <c r="FTI1" s="1183"/>
      <c r="FTJ1" s="1183"/>
      <c r="FTK1" s="1183"/>
      <c r="FTL1" s="1183"/>
      <c r="FTM1" s="1183"/>
      <c r="FTN1" s="1183"/>
      <c r="FTO1" s="1183"/>
      <c r="FTP1" s="1183"/>
      <c r="FTQ1" s="1183"/>
      <c r="FTR1" s="1183"/>
      <c r="FTS1" s="1183"/>
      <c r="FTT1" s="1183"/>
      <c r="FTU1" s="1183"/>
      <c r="FTV1" s="1183"/>
      <c r="FTW1" s="1183"/>
      <c r="FTX1" s="1183"/>
      <c r="FTY1" s="1183"/>
      <c r="FTZ1" s="1183"/>
      <c r="FUA1" s="1183"/>
      <c r="FUB1" s="1183"/>
      <c r="FUC1" s="1183"/>
      <c r="FUD1" s="1183"/>
      <c r="FUE1" s="1183"/>
      <c r="FUF1" s="1183"/>
      <c r="FUG1" s="1183"/>
      <c r="FUH1" s="1183"/>
      <c r="FUI1" s="1183"/>
      <c r="FUJ1" s="1183"/>
      <c r="FUK1" s="1183"/>
      <c r="FUL1" s="1183"/>
      <c r="FUM1" s="1183"/>
      <c r="FUN1" s="1183"/>
      <c r="FUO1" s="1183"/>
      <c r="FUP1" s="1183"/>
      <c r="FUQ1" s="1183"/>
      <c r="FUR1" s="1183"/>
      <c r="FUS1" s="1183"/>
      <c r="FUT1" s="1183"/>
      <c r="FUU1" s="1183"/>
      <c r="FUV1" s="1183"/>
      <c r="FUW1" s="1183"/>
      <c r="FUX1" s="1183"/>
      <c r="FUY1" s="1183"/>
      <c r="FUZ1" s="1183"/>
      <c r="FVA1" s="1183"/>
      <c r="FVB1" s="1183"/>
      <c r="FVC1" s="1183"/>
      <c r="FVD1" s="1183"/>
      <c r="FVE1" s="1183"/>
      <c r="FVF1" s="1183"/>
      <c r="FVG1" s="1183"/>
      <c r="FVH1" s="1183"/>
      <c r="FVI1" s="1183"/>
      <c r="FVJ1" s="1183"/>
      <c r="FVK1" s="1183"/>
      <c r="FVL1" s="1183"/>
      <c r="FVM1" s="1183"/>
      <c r="FVN1" s="1183"/>
      <c r="FVO1" s="1183"/>
      <c r="FVP1" s="1183"/>
      <c r="FVQ1" s="1183"/>
      <c r="FVR1" s="1183"/>
      <c r="FVS1" s="1183"/>
      <c r="FVT1" s="1183"/>
      <c r="FVU1" s="1183"/>
      <c r="FVV1" s="1183"/>
      <c r="FVW1" s="1183"/>
      <c r="FVX1" s="1183"/>
      <c r="FVY1" s="1183"/>
      <c r="FVZ1" s="1183"/>
      <c r="FWA1" s="1183"/>
      <c r="FWB1" s="1183"/>
      <c r="FWC1" s="1183"/>
      <c r="FWD1" s="1183"/>
      <c r="FWE1" s="1183"/>
      <c r="FWF1" s="1183"/>
      <c r="FWG1" s="1183"/>
      <c r="FWH1" s="1183"/>
      <c r="FWI1" s="1183"/>
      <c r="FWJ1" s="1183"/>
      <c r="FWK1" s="1183"/>
      <c r="FWL1" s="1183"/>
      <c r="FWM1" s="1183"/>
      <c r="FWN1" s="1183"/>
      <c r="FWO1" s="1183"/>
      <c r="FWP1" s="1183"/>
      <c r="FWQ1" s="1183"/>
      <c r="FWR1" s="1183"/>
      <c r="FWS1" s="1183"/>
      <c r="FWT1" s="1183"/>
      <c r="FWU1" s="1183"/>
      <c r="FWV1" s="1183"/>
      <c r="FWW1" s="1183"/>
      <c r="FWX1" s="1183"/>
      <c r="FWY1" s="1183"/>
      <c r="FWZ1" s="1183"/>
      <c r="FXA1" s="1183"/>
      <c r="FXB1" s="1183"/>
      <c r="FXC1" s="1183"/>
      <c r="FXD1" s="1183"/>
      <c r="FXE1" s="1183"/>
      <c r="FXF1" s="1183"/>
      <c r="FXG1" s="1183"/>
      <c r="FXH1" s="1183"/>
      <c r="FXI1" s="1183"/>
      <c r="FXJ1" s="1183"/>
      <c r="FXK1" s="1183"/>
      <c r="FXL1" s="1183"/>
      <c r="FXM1" s="1183"/>
      <c r="FXN1" s="1183"/>
      <c r="FXO1" s="1183"/>
      <c r="FXP1" s="1183"/>
      <c r="FXQ1" s="1183"/>
      <c r="FXR1" s="1183"/>
      <c r="FXS1" s="1183"/>
      <c r="FXT1" s="1183"/>
      <c r="FXU1" s="1183"/>
      <c r="FXV1" s="1183"/>
      <c r="FXW1" s="1183"/>
      <c r="FXX1" s="1183"/>
      <c r="FXY1" s="1183"/>
      <c r="FXZ1" s="1183"/>
      <c r="FYA1" s="1183"/>
      <c r="FYB1" s="1183"/>
      <c r="FYC1" s="1183"/>
      <c r="FYD1" s="1183"/>
      <c r="FYE1" s="1183"/>
      <c r="FYF1" s="1183"/>
      <c r="FYG1" s="1183"/>
      <c r="FYH1" s="1183"/>
      <c r="FYI1" s="1183"/>
      <c r="FYJ1" s="1183"/>
      <c r="FYK1" s="1183"/>
      <c r="FYL1" s="1183"/>
      <c r="FYM1" s="1183"/>
      <c r="FYN1" s="1183"/>
      <c r="FYO1" s="1183"/>
      <c r="FYP1" s="1183"/>
      <c r="FYQ1" s="1183"/>
      <c r="FYR1" s="1183"/>
      <c r="FYS1" s="1183"/>
      <c r="FYT1" s="1183"/>
      <c r="FYU1" s="1183"/>
      <c r="FYV1" s="1183"/>
      <c r="FYW1" s="1183"/>
      <c r="FYX1" s="1183"/>
      <c r="FYY1" s="1183"/>
      <c r="FYZ1" s="1183"/>
      <c r="FZA1" s="1183"/>
      <c r="FZB1" s="1183"/>
      <c r="FZC1" s="1183"/>
      <c r="FZD1" s="1183"/>
      <c r="FZE1" s="1183"/>
      <c r="FZF1" s="1183"/>
      <c r="FZG1" s="1183"/>
      <c r="FZH1" s="1183"/>
      <c r="FZI1" s="1183"/>
      <c r="FZJ1" s="1183"/>
      <c r="FZK1" s="1183"/>
      <c r="FZL1" s="1183"/>
      <c r="FZM1" s="1183"/>
      <c r="FZN1" s="1183"/>
      <c r="FZO1" s="1183"/>
      <c r="FZP1" s="1183"/>
      <c r="FZQ1" s="1183"/>
      <c r="FZR1" s="1183"/>
      <c r="FZS1" s="1183"/>
      <c r="FZT1" s="1183"/>
      <c r="FZU1" s="1183"/>
      <c r="FZV1" s="1183"/>
      <c r="FZW1" s="1183"/>
      <c r="FZX1" s="1183"/>
      <c r="FZY1" s="1183"/>
      <c r="FZZ1" s="1183"/>
      <c r="GAA1" s="1183"/>
      <c r="GAB1" s="1183"/>
      <c r="GAC1" s="1183"/>
      <c r="GAD1" s="1183"/>
      <c r="GAE1" s="1183"/>
      <c r="GAF1" s="1183"/>
      <c r="GAG1" s="1183"/>
      <c r="GAH1" s="1183"/>
      <c r="GAI1" s="1183"/>
      <c r="GAJ1" s="1183"/>
      <c r="GAK1" s="1183"/>
      <c r="GAL1" s="1183"/>
      <c r="GAM1" s="1183"/>
      <c r="GAN1" s="1183"/>
      <c r="GAO1" s="1183"/>
      <c r="GAP1" s="1183"/>
      <c r="GAQ1" s="1183"/>
      <c r="GAR1" s="1183"/>
      <c r="GAS1" s="1183"/>
      <c r="GAT1" s="1183"/>
      <c r="GAU1" s="1183"/>
      <c r="GAV1" s="1183"/>
      <c r="GAW1" s="1183"/>
      <c r="GAX1" s="1183"/>
      <c r="GAY1" s="1183"/>
      <c r="GAZ1" s="1183"/>
      <c r="GBA1" s="1183"/>
      <c r="GBB1" s="1183"/>
      <c r="GBC1" s="1183"/>
      <c r="GBD1" s="1183"/>
      <c r="GBE1" s="1183"/>
      <c r="GBF1" s="1183"/>
      <c r="GBG1" s="1183"/>
      <c r="GBH1" s="1183"/>
      <c r="GBI1" s="1183"/>
      <c r="GBJ1" s="1183"/>
      <c r="GBK1" s="1183"/>
      <c r="GBL1" s="1183"/>
      <c r="GBM1" s="1183"/>
      <c r="GBN1" s="1183"/>
      <c r="GBO1" s="1183"/>
      <c r="GBP1" s="1183"/>
      <c r="GBQ1" s="1183"/>
      <c r="GBR1" s="1183"/>
      <c r="GBS1" s="1183"/>
      <c r="GBT1" s="1183"/>
      <c r="GBU1" s="1183"/>
      <c r="GBV1" s="1183"/>
      <c r="GBW1" s="1183"/>
      <c r="GBX1" s="1183"/>
      <c r="GBY1" s="1183"/>
      <c r="GBZ1" s="1183"/>
      <c r="GCA1" s="1183"/>
      <c r="GCB1" s="1183"/>
      <c r="GCC1" s="1183"/>
      <c r="GCD1" s="1183"/>
      <c r="GCE1" s="1183"/>
      <c r="GCF1" s="1183"/>
      <c r="GCG1" s="1183"/>
      <c r="GCH1" s="1183"/>
      <c r="GCI1" s="1183"/>
      <c r="GCJ1" s="1183"/>
      <c r="GCK1" s="1183"/>
      <c r="GCL1" s="1183"/>
      <c r="GCM1" s="1183"/>
      <c r="GCN1" s="1183"/>
      <c r="GCO1" s="1183"/>
      <c r="GCP1" s="1183"/>
      <c r="GCQ1" s="1183"/>
      <c r="GCR1" s="1183"/>
      <c r="GCS1" s="1183"/>
      <c r="GCT1" s="1183"/>
      <c r="GCU1" s="1183"/>
      <c r="GCV1" s="1183"/>
      <c r="GCW1" s="1183"/>
      <c r="GCX1" s="1183"/>
      <c r="GCY1" s="1183"/>
      <c r="GCZ1" s="1183"/>
      <c r="GDA1" s="1183"/>
      <c r="GDB1" s="1183"/>
      <c r="GDC1" s="1183"/>
      <c r="GDD1" s="1183"/>
      <c r="GDE1" s="1183"/>
      <c r="GDF1" s="1183"/>
      <c r="GDG1" s="1183"/>
      <c r="GDH1" s="1183"/>
      <c r="GDI1" s="1183"/>
      <c r="GDJ1" s="1183"/>
      <c r="GDK1" s="1183"/>
      <c r="GDL1" s="1183"/>
      <c r="GDM1" s="1183"/>
      <c r="GDN1" s="1183"/>
      <c r="GDO1" s="1183"/>
      <c r="GDP1" s="1183"/>
      <c r="GDQ1" s="1183"/>
      <c r="GDR1" s="1183"/>
      <c r="GDS1" s="1183"/>
      <c r="GDT1" s="1183"/>
      <c r="GDU1" s="1183"/>
      <c r="GDV1" s="1183"/>
      <c r="GDW1" s="1183"/>
      <c r="GDX1" s="1183"/>
      <c r="GDY1" s="1183"/>
      <c r="GDZ1" s="1183"/>
      <c r="GEA1" s="1183"/>
      <c r="GEB1" s="1183"/>
      <c r="GEC1" s="1183"/>
      <c r="GED1" s="1183"/>
      <c r="GEE1" s="1183"/>
      <c r="GEF1" s="1183"/>
      <c r="GEG1" s="1183"/>
      <c r="GEH1" s="1183"/>
      <c r="GEI1" s="1183"/>
      <c r="GEJ1" s="1183"/>
      <c r="GEK1" s="1183"/>
      <c r="GEL1" s="1183"/>
      <c r="GEM1" s="1183"/>
      <c r="GEN1" s="1183"/>
      <c r="GEO1" s="1183"/>
      <c r="GEP1" s="1183"/>
      <c r="GEQ1" s="1183"/>
      <c r="GER1" s="1183"/>
      <c r="GES1" s="1183"/>
      <c r="GET1" s="1183"/>
      <c r="GEU1" s="1183"/>
      <c r="GEV1" s="1183"/>
      <c r="GEW1" s="1183"/>
      <c r="GEX1" s="1183"/>
      <c r="GEY1" s="1183"/>
      <c r="GEZ1" s="1183"/>
      <c r="GFA1" s="1183"/>
      <c r="GFB1" s="1183"/>
      <c r="GFC1" s="1183"/>
      <c r="GFD1" s="1183"/>
      <c r="GFE1" s="1183"/>
      <c r="GFF1" s="1183"/>
      <c r="GFG1" s="1183"/>
      <c r="GFH1" s="1183"/>
      <c r="GFI1" s="1183"/>
      <c r="GFJ1" s="1183"/>
      <c r="GFK1" s="1183"/>
      <c r="GFL1" s="1183"/>
      <c r="GFM1" s="1183"/>
      <c r="GFN1" s="1183"/>
      <c r="GFO1" s="1183"/>
      <c r="GFP1" s="1183"/>
      <c r="GFQ1" s="1183"/>
      <c r="GFR1" s="1183"/>
      <c r="GFS1" s="1183"/>
      <c r="GFT1" s="1183"/>
      <c r="GFU1" s="1183"/>
      <c r="GFV1" s="1183"/>
      <c r="GFW1" s="1183"/>
      <c r="GFX1" s="1183"/>
      <c r="GFY1" s="1183"/>
      <c r="GFZ1" s="1183"/>
      <c r="GGA1" s="1183"/>
      <c r="GGB1" s="1183"/>
      <c r="GGC1" s="1183"/>
      <c r="GGD1" s="1183"/>
      <c r="GGE1" s="1183"/>
      <c r="GGF1" s="1183"/>
      <c r="GGG1" s="1183"/>
      <c r="GGH1" s="1183"/>
      <c r="GGI1" s="1183"/>
      <c r="GGJ1" s="1183"/>
      <c r="GGK1" s="1183"/>
      <c r="GGL1" s="1183"/>
      <c r="GGM1" s="1183"/>
      <c r="GGN1" s="1183"/>
      <c r="GGO1" s="1183"/>
      <c r="GGP1" s="1183"/>
      <c r="GGQ1" s="1183"/>
      <c r="GGR1" s="1183"/>
      <c r="GGS1" s="1183"/>
      <c r="GGT1" s="1183"/>
      <c r="GGU1" s="1183"/>
      <c r="GGV1" s="1183"/>
      <c r="GGW1" s="1183"/>
      <c r="GGX1" s="1183"/>
      <c r="GGY1" s="1183"/>
      <c r="GGZ1" s="1183"/>
      <c r="GHA1" s="1183"/>
      <c r="GHB1" s="1183"/>
      <c r="GHC1" s="1183"/>
      <c r="GHD1" s="1183"/>
      <c r="GHE1" s="1183"/>
      <c r="GHF1" s="1183"/>
      <c r="GHG1" s="1183"/>
      <c r="GHH1" s="1183"/>
      <c r="GHI1" s="1183"/>
      <c r="GHJ1" s="1183"/>
      <c r="GHK1" s="1183"/>
      <c r="GHL1" s="1183"/>
      <c r="GHM1" s="1183"/>
      <c r="GHN1" s="1183"/>
      <c r="GHO1" s="1183"/>
      <c r="GHP1" s="1183"/>
      <c r="GHQ1" s="1183"/>
      <c r="GHR1" s="1183"/>
      <c r="GHS1" s="1183"/>
      <c r="GHT1" s="1183"/>
      <c r="GHU1" s="1183"/>
      <c r="GHV1" s="1183"/>
      <c r="GHW1" s="1183"/>
      <c r="GHX1" s="1183"/>
      <c r="GHY1" s="1183"/>
      <c r="GHZ1" s="1183"/>
      <c r="GIA1" s="1183"/>
      <c r="GIB1" s="1183"/>
      <c r="GIC1" s="1183"/>
      <c r="GID1" s="1183"/>
      <c r="GIE1" s="1183"/>
      <c r="GIF1" s="1183"/>
      <c r="GIG1" s="1183"/>
      <c r="GIH1" s="1183"/>
      <c r="GII1" s="1183"/>
      <c r="GIJ1" s="1183"/>
      <c r="GIK1" s="1183"/>
      <c r="GIL1" s="1183"/>
      <c r="GIM1" s="1183"/>
      <c r="GIN1" s="1183"/>
      <c r="GIO1" s="1183"/>
      <c r="GIP1" s="1183"/>
      <c r="GIQ1" s="1183"/>
      <c r="GIR1" s="1183"/>
      <c r="GIS1" s="1183"/>
      <c r="GIT1" s="1183"/>
      <c r="GIU1" s="1183"/>
      <c r="GIV1" s="1183"/>
      <c r="GIW1" s="1183"/>
      <c r="GIX1" s="1183"/>
      <c r="GIY1" s="1183"/>
      <c r="GIZ1" s="1183"/>
      <c r="GJA1" s="1183"/>
      <c r="GJB1" s="1183"/>
      <c r="GJC1" s="1183"/>
      <c r="GJD1" s="1183"/>
      <c r="GJE1" s="1183"/>
      <c r="GJF1" s="1183"/>
      <c r="GJG1" s="1183"/>
      <c r="GJH1" s="1183"/>
      <c r="GJI1" s="1183"/>
      <c r="GJJ1" s="1183"/>
      <c r="GJK1" s="1183"/>
      <c r="GJL1" s="1183"/>
      <c r="GJM1" s="1183"/>
      <c r="GJN1" s="1183"/>
      <c r="GJO1" s="1183"/>
      <c r="GJP1" s="1183"/>
      <c r="GJQ1" s="1183"/>
      <c r="GJR1" s="1183"/>
      <c r="GJS1" s="1183"/>
      <c r="GJT1" s="1183"/>
      <c r="GJU1" s="1183"/>
      <c r="GJV1" s="1183"/>
      <c r="GJW1" s="1183"/>
      <c r="GJX1" s="1183"/>
      <c r="GJY1" s="1183"/>
      <c r="GJZ1" s="1183"/>
      <c r="GKA1" s="1183"/>
      <c r="GKB1" s="1183"/>
      <c r="GKC1" s="1183"/>
      <c r="GKD1" s="1183"/>
      <c r="GKE1" s="1183"/>
      <c r="GKF1" s="1183"/>
      <c r="GKG1" s="1183"/>
      <c r="GKH1" s="1183"/>
      <c r="GKI1" s="1183"/>
      <c r="GKJ1" s="1183"/>
      <c r="GKK1" s="1183"/>
      <c r="GKL1" s="1183"/>
      <c r="GKM1" s="1183"/>
      <c r="GKN1" s="1183"/>
      <c r="GKO1" s="1183"/>
      <c r="GKP1" s="1183"/>
      <c r="GKQ1" s="1183"/>
      <c r="GKR1" s="1183"/>
      <c r="GKS1" s="1183"/>
      <c r="GKT1" s="1183"/>
      <c r="GKU1" s="1183"/>
      <c r="GKV1" s="1183"/>
      <c r="GKW1" s="1183"/>
      <c r="GKX1" s="1183"/>
      <c r="GKY1" s="1183"/>
      <c r="GKZ1" s="1183"/>
      <c r="GLA1" s="1183"/>
      <c r="GLB1" s="1183"/>
      <c r="GLC1" s="1183"/>
      <c r="GLD1" s="1183"/>
      <c r="GLE1" s="1183"/>
      <c r="GLF1" s="1183"/>
      <c r="GLG1" s="1183"/>
      <c r="GLH1" s="1183"/>
      <c r="GLI1" s="1183"/>
      <c r="GLJ1" s="1183"/>
      <c r="GLK1" s="1183"/>
      <c r="GLL1" s="1183"/>
      <c r="GLM1" s="1183"/>
      <c r="GLN1" s="1183"/>
      <c r="GLO1" s="1183"/>
      <c r="GLP1" s="1183"/>
      <c r="GLQ1" s="1183"/>
      <c r="GLR1" s="1183"/>
      <c r="GLS1" s="1183"/>
      <c r="GLT1" s="1183"/>
      <c r="GLU1" s="1183"/>
      <c r="GLV1" s="1183"/>
      <c r="GLW1" s="1183"/>
      <c r="GLX1" s="1183"/>
      <c r="GLY1" s="1183"/>
      <c r="GLZ1" s="1183"/>
      <c r="GMA1" s="1183"/>
      <c r="GMB1" s="1183"/>
      <c r="GMC1" s="1183"/>
      <c r="GMD1" s="1183"/>
      <c r="GME1" s="1183"/>
      <c r="GMF1" s="1183"/>
      <c r="GMG1" s="1183"/>
      <c r="GMH1" s="1183"/>
      <c r="GMI1" s="1183"/>
      <c r="GMJ1" s="1183"/>
      <c r="GMK1" s="1183"/>
      <c r="GML1" s="1183"/>
      <c r="GMM1" s="1183"/>
      <c r="GMN1" s="1183"/>
      <c r="GMO1" s="1183"/>
      <c r="GMP1" s="1183"/>
      <c r="GMQ1" s="1183"/>
      <c r="GMR1" s="1183"/>
      <c r="GMS1" s="1183"/>
      <c r="GMT1" s="1183"/>
      <c r="GMU1" s="1183"/>
      <c r="GMV1" s="1183"/>
      <c r="GMW1" s="1183"/>
      <c r="GMX1" s="1183"/>
      <c r="GMY1" s="1183"/>
      <c r="GMZ1" s="1183"/>
      <c r="GNA1" s="1183"/>
      <c r="GNB1" s="1183"/>
      <c r="GNC1" s="1183"/>
      <c r="GND1" s="1183"/>
      <c r="GNE1" s="1183"/>
      <c r="GNF1" s="1183"/>
      <c r="GNG1" s="1183"/>
      <c r="GNH1" s="1183"/>
      <c r="GNI1" s="1183"/>
      <c r="GNJ1" s="1183"/>
      <c r="GNK1" s="1183"/>
      <c r="GNL1" s="1183"/>
      <c r="GNM1" s="1183"/>
      <c r="GNN1" s="1183"/>
      <c r="GNO1" s="1183"/>
      <c r="GNP1" s="1183"/>
      <c r="GNQ1" s="1183"/>
      <c r="GNR1" s="1183"/>
      <c r="GNS1" s="1183"/>
      <c r="GNT1" s="1183"/>
      <c r="GNU1" s="1183"/>
      <c r="GNV1" s="1183"/>
      <c r="GNW1" s="1183"/>
      <c r="GNX1" s="1183"/>
      <c r="GNY1" s="1183"/>
      <c r="GNZ1" s="1183"/>
      <c r="GOA1" s="1183"/>
      <c r="GOB1" s="1183"/>
      <c r="GOC1" s="1183"/>
      <c r="GOD1" s="1183"/>
      <c r="GOE1" s="1183"/>
      <c r="GOF1" s="1183"/>
      <c r="GOG1" s="1183"/>
      <c r="GOH1" s="1183"/>
      <c r="GOI1" s="1183"/>
      <c r="GOJ1" s="1183"/>
      <c r="GOK1" s="1183"/>
      <c r="GOL1" s="1183"/>
      <c r="GOM1" s="1183"/>
      <c r="GON1" s="1183"/>
      <c r="GOO1" s="1183"/>
      <c r="GOP1" s="1183"/>
      <c r="GOQ1" s="1183"/>
      <c r="GOR1" s="1183"/>
      <c r="GOS1" s="1183"/>
      <c r="GOT1" s="1183"/>
      <c r="GOU1" s="1183"/>
      <c r="GOV1" s="1183"/>
      <c r="GOW1" s="1183"/>
      <c r="GOX1" s="1183"/>
      <c r="GOY1" s="1183"/>
      <c r="GOZ1" s="1183"/>
      <c r="GPA1" s="1183"/>
      <c r="GPB1" s="1183"/>
      <c r="GPC1" s="1183"/>
      <c r="GPD1" s="1183"/>
      <c r="GPE1" s="1183"/>
      <c r="GPF1" s="1183"/>
      <c r="GPG1" s="1183"/>
      <c r="GPH1" s="1183"/>
      <c r="GPI1" s="1183"/>
      <c r="GPJ1" s="1183"/>
      <c r="GPK1" s="1183"/>
      <c r="GPL1" s="1183"/>
      <c r="GPM1" s="1183"/>
      <c r="GPN1" s="1183"/>
      <c r="GPO1" s="1183"/>
      <c r="GPP1" s="1183"/>
      <c r="GPQ1" s="1183"/>
      <c r="GPR1" s="1183"/>
      <c r="GPS1" s="1183"/>
      <c r="GPT1" s="1183"/>
      <c r="GPU1" s="1183"/>
      <c r="GPV1" s="1183"/>
      <c r="GPW1" s="1183"/>
      <c r="GPX1" s="1183"/>
      <c r="GPY1" s="1183"/>
      <c r="GPZ1" s="1183"/>
      <c r="GQA1" s="1183"/>
      <c r="GQB1" s="1183"/>
      <c r="GQC1" s="1183"/>
      <c r="GQD1" s="1183"/>
      <c r="GQE1" s="1183"/>
      <c r="GQF1" s="1183"/>
      <c r="GQG1" s="1183"/>
      <c r="GQH1" s="1183"/>
      <c r="GQI1" s="1183"/>
      <c r="GQJ1" s="1183"/>
      <c r="GQK1" s="1183"/>
      <c r="GQL1" s="1183"/>
      <c r="GQM1" s="1183"/>
      <c r="GQN1" s="1183"/>
      <c r="GQO1" s="1183"/>
      <c r="GQP1" s="1183"/>
      <c r="GQQ1" s="1183"/>
      <c r="GQR1" s="1183"/>
      <c r="GQS1" s="1183"/>
      <c r="GQT1" s="1183"/>
      <c r="GQU1" s="1183"/>
      <c r="GQV1" s="1183"/>
      <c r="GQW1" s="1183"/>
      <c r="GQX1" s="1183"/>
      <c r="GQY1" s="1183"/>
      <c r="GQZ1" s="1183"/>
      <c r="GRA1" s="1183"/>
      <c r="GRB1" s="1183"/>
      <c r="GRC1" s="1183"/>
      <c r="GRD1" s="1183"/>
      <c r="GRE1" s="1183"/>
      <c r="GRF1" s="1183"/>
      <c r="GRG1" s="1183"/>
      <c r="GRH1" s="1183"/>
      <c r="GRI1" s="1183"/>
      <c r="GRJ1" s="1183"/>
      <c r="GRK1" s="1183"/>
      <c r="GRL1" s="1183"/>
      <c r="GRM1" s="1183"/>
      <c r="GRN1" s="1183"/>
      <c r="GRO1" s="1183"/>
      <c r="GRP1" s="1183"/>
      <c r="GRQ1" s="1183"/>
      <c r="GRR1" s="1183"/>
      <c r="GRS1" s="1183"/>
      <c r="GRT1" s="1183"/>
      <c r="GRU1" s="1183"/>
      <c r="GRV1" s="1183"/>
      <c r="GRW1" s="1183"/>
      <c r="GRX1" s="1183"/>
      <c r="GRY1" s="1183"/>
      <c r="GRZ1" s="1183"/>
      <c r="GSA1" s="1183"/>
      <c r="GSB1" s="1183"/>
      <c r="GSC1" s="1183"/>
      <c r="GSD1" s="1183"/>
      <c r="GSE1" s="1183"/>
      <c r="GSF1" s="1183"/>
      <c r="GSG1" s="1183"/>
      <c r="GSH1" s="1183"/>
      <c r="GSI1" s="1183"/>
      <c r="GSJ1" s="1183"/>
      <c r="GSK1" s="1183"/>
      <c r="GSL1" s="1183"/>
      <c r="GSM1" s="1183"/>
      <c r="GSN1" s="1183"/>
      <c r="GSO1" s="1183"/>
      <c r="GSP1" s="1183"/>
      <c r="GSQ1" s="1183"/>
      <c r="GSR1" s="1183"/>
      <c r="GSS1" s="1183"/>
      <c r="GST1" s="1183"/>
      <c r="GSU1" s="1183"/>
      <c r="GSV1" s="1183"/>
      <c r="GSW1" s="1183"/>
      <c r="GSX1" s="1183"/>
      <c r="GSY1" s="1183"/>
      <c r="GSZ1" s="1183"/>
      <c r="GTA1" s="1183"/>
      <c r="GTB1" s="1183"/>
      <c r="GTC1" s="1183"/>
      <c r="GTD1" s="1183"/>
      <c r="GTE1" s="1183"/>
      <c r="GTF1" s="1183"/>
      <c r="GTG1" s="1183"/>
      <c r="GTH1" s="1183"/>
      <c r="GTI1" s="1183"/>
      <c r="GTJ1" s="1183"/>
      <c r="GTK1" s="1183"/>
      <c r="GTL1" s="1183"/>
      <c r="GTM1" s="1183"/>
      <c r="GTN1" s="1183"/>
      <c r="GTO1" s="1183"/>
      <c r="GTP1" s="1183"/>
      <c r="GTQ1" s="1183"/>
      <c r="GTR1" s="1183"/>
      <c r="GTS1" s="1183"/>
      <c r="GTT1" s="1183"/>
      <c r="GTU1" s="1183"/>
      <c r="GTV1" s="1183"/>
      <c r="GTW1" s="1183"/>
      <c r="GTX1" s="1183"/>
      <c r="GTY1" s="1183"/>
      <c r="GTZ1" s="1183"/>
      <c r="GUA1" s="1183"/>
      <c r="GUB1" s="1183"/>
      <c r="GUC1" s="1183"/>
      <c r="GUD1" s="1183"/>
      <c r="GUE1" s="1183"/>
      <c r="GUF1" s="1183"/>
      <c r="GUG1" s="1183"/>
      <c r="GUH1" s="1183"/>
      <c r="GUI1" s="1183"/>
      <c r="GUJ1" s="1183"/>
      <c r="GUK1" s="1183"/>
      <c r="GUL1" s="1183"/>
      <c r="GUM1" s="1183"/>
      <c r="GUN1" s="1183"/>
      <c r="GUO1" s="1183"/>
      <c r="GUP1" s="1183"/>
      <c r="GUQ1" s="1183"/>
      <c r="GUR1" s="1183"/>
      <c r="GUS1" s="1183"/>
      <c r="GUT1" s="1183"/>
      <c r="GUU1" s="1183"/>
      <c r="GUV1" s="1183"/>
      <c r="GUW1" s="1183"/>
      <c r="GUX1" s="1183"/>
      <c r="GUY1" s="1183"/>
      <c r="GUZ1" s="1183"/>
      <c r="GVA1" s="1183"/>
      <c r="GVB1" s="1183"/>
      <c r="GVC1" s="1183"/>
      <c r="GVD1" s="1183"/>
      <c r="GVE1" s="1183"/>
      <c r="GVF1" s="1183"/>
      <c r="GVG1" s="1183"/>
      <c r="GVH1" s="1183"/>
      <c r="GVI1" s="1183"/>
      <c r="GVJ1" s="1183"/>
      <c r="GVK1" s="1183"/>
      <c r="GVL1" s="1183"/>
      <c r="GVM1" s="1183"/>
      <c r="GVN1" s="1183"/>
      <c r="GVO1" s="1183"/>
      <c r="GVP1" s="1183"/>
      <c r="GVQ1" s="1183"/>
      <c r="GVR1" s="1183"/>
      <c r="GVS1" s="1183"/>
      <c r="GVT1" s="1183"/>
      <c r="GVU1" s="1183"/>
      <c r="GVV1" s="1183"/>
      <c r="GVW1" s="1183"/>
      <c r="GVX1" s="1183"/>
      <c r="GVY1" s="1183"/>
      <c r="GVZ1" s="1183"/>
      <c r="GWA1" s="1183"/>
      <c r="GWB1" s="1183"/>
      <c r="GWC1" s="1183"/>
      <c r="GWD1" s="1183"/>
      <c r="GWE1" s="1183"/>
      <c r="GWF1" s="1183"/>
      <c r="GWG1" s="1183"/>
      <c r="GWH1" s="1183"/>
      <c r="GWI1" s="1183"/>
      <c r="GWJ1" s="1183"/>
      <c r="GWK1" s="1183"/>
      <c r="GWL1" s="1183"/>
      <c r="GWM1" s="1183"/>
      <c r="GWN1" s="1183"/>
      <c r="GWO1" s="1183"/>
      <c r="GWP1" s="1183"/>
      <c r="GWQ1" s="1183"/>
      <c r="GWR1" s="1183"/>
      <c r="GWS1" s="1183"/>
      <c r="GWT1" s="1183"/>
      <c r="GWU1" s="1183"/>
      <c r="GWV1" s="1183"/>
      <c r="GWW1" s="1183"/>
      <c r="GWX1" s="1183"/>
      <c r="GWY1" s="1183"/>
      <c r="GWZ1" s="1183"/>
      <c r="GXA1" s="1183"/>
      <c r="GXB1" s="1183"/>
      <c r="GXC1" s="1183"/>
      <c r="GXD1" s="1183"/>
      <c r="GXE1" s="1183"/>
      <c r="GXF1" s="1183"/>
      <c r="GXG1" s="1183"/>
      <c r="GXH1" s="1183"/>
      <c r="GXI1" s="1183"/>
      <c r="GXJ1" s="1183"/>
      <c r="GXK1" s="1183"/>
      <c r="GXL1" s="1183"/>
      <c r="GXM1" s="1183"/>
      <c r="GXN1" s="1183"/>
      <c r="GXO1" s="1183"/>
      <c r="GXP1" s="1183"/>
      <c r="GXQ1" s="1183"/>
      <c r="GXR1" s="1183"/>
      <c r="GXS1" s="1183"/>
      <c r="GXT1" s="1183"/>
      <c r="GXU1" s="1183"/>
      <c r="GXV1" s="1183"/>
      <c r="GXW1" s="1183"/>
      <c r="GXX1" s="1183"/>
      <c r="GXY1" s="1183"/>
      <c r="GXZ1" s="1183"/>
      <c r="GYA1" s="1183"/>
      <c r="GYB1" s="1183"/>
      <c r="GYC1" s="1183"/>
      <c r="GYD1" s="1183"/>
      <c r="GYE1" s="1183"/>
      <c r="GYF1" s="1183"/>
      <c r="GYG1" s="1183"/>
      <c r="GYH1" s="1183"/>
      <c r="GYI1" s="1183"/>
      <c r="GYJ1" s="1183"/>
      <c r="GYK1" s="1183"/>
      <c r="GYL1" s="1183"/>
      <c r="GYM1" s="1183"/>
      <c r="GYN1" s="1183"/>
      <c r="GYO1" s="1183"/>
      <c r="GYP1" s="1183"/>
      <c r="GYQ1" s="1183"/>
      <c r="GYR1" s="1183"/>
      <c r="GYS1" s="1183"/>
      <c r="GYT1" s="1183"/>
      <c r="GYU1" s="1183"/>
      <c r="GYV1" s="1183"/>
      <c r="GYW1" s="1183"/>
      <c r="GYX1" s="1183"/>
      <c r="GYY1" s="1183"/>
      <c r="GYZ1" s="1183"/>
      <c r="GZA1" s="1183"/>
      <c r="GZB1" s="1183"/>
      <c r="GZC1" s="1183"/>
      <c r="GZD1" s="1183"/>
      <c r="GZE1" s="1183"/>
      <c r="GZF1" s="1183"/>
      <c r="GZG1" s="1183"/>
      <c r="GZH1" s="1183"/>
      <c r="GZI1" s="1183"/>
      <c r="GZJ1" s="1183"/>
      <c r="GZK1" s="1183"/>
      <c r="GZL1" s="1183"/>
      <c r="GZM1" s="1183"/>
      <c r="GZN1" s="1183"/>
      <c r="GZO1" s="1183"/>
      <c r="GZP1" s="1183"/>
      <c r="GZQ1" s="1183"/>
      <c r="GZR1" s="1183"/>
      <c r="GZS1" s="1183"/>
      <c r="GZT1" s="1183"/>
      <c r="GZU1" s="1183"/>
      <c r="GZV1" s="1183"/>
      <c r="GZW1" s="1183"/>
      <c r="GZX1" s="1183"/>
      <c r="GZY1" s="1183"/>
      <c r="GZZ1" s="1183"/>
      <c r="HAA1" s="1183"/>
      <c r="HAB1" s="1183"/>
      <c r="HAC1" s="1183"/>
      <c r="HAD1" s="1183"/>
      <c r="HAE1" s="1183"/>
      <c r="HAF1" s="1183"/>
      <c r="HAG1" s="1183"/>
      <c r="HAH1" s="1183"/>
      <c r="HAI1" s="1183"/>
      <c r="HAJ1" s="1183"/>
      <c r="HAK1" s="1183"/>
      <c r="HAL1" s="1183"/>
      <c r="HAM1" s="1183"/>
      <c r="HAN1" s="1183"/>
      <c r="HAO1" s="1183"/>
      <c r="HAP1" s="1183"/>
      <c r="HAQ1" s="1183"/>
      <c r="HAR1" s="1183"/>
      <c r="HAS1" s="1183"/>
      <c r="HAT1" s="1183"/>
      <c r="HAU1" s="1183"/>
      <c r="HAV1" s="1183"/>
      <c r="HAW1" s="1183"/>
      <c r="HAX1" s="1183"/>
      <c r="HAY1" s="1183"/>
      <c r="HAZ1" s="1183"/>
      <c r="HBA1" s="1183"/>
      <c r="HBB1" s="1183"/>
      <c r="HBC1" s="1183"/>
      <c r="HBD1" s="1183"/>
      <c r="HBE1" s="1183"/>
      <c r="HBF1" s="1183"/>
      <c r="HBG1" s="1183"/>
      <c r="HBH1" s="1183"/>
      <c r="HBI1" s="1183"/>
      <c r="HBJ1" s="1183"/>
      <c r="HBK1" s="1183"/>
      <c r="HBL1" s="1183"/>
      <c r="HBM1" s="1183"/>
      <c r="HBN1" s="1183"/>
      <c r="HBO1" s="1183"/>
      <c r="HBP1" s="1183"/>
      <c r="HBQ1" s="1183"/>
      <c r="HBR1" s="1183"/>
      <c r="HBS1" s="1183"/>
      <c r="HBT1" s="1183"/>
      <c r="HBU1" s="1183"/>
      <c r="HBV1" s="1183"/>
      <c r="HBW1" s="1183"/>
      <c r="HBX1" s="1183"/>
      <c r="HBY1" s="1183"/>
      <c r="HBZ1" s="1183"/>
      <c r="HCA1" s="1183"/>
      <c r="HCB1" s="1183"/>
      <c r="HCC1" s="1183"/>
      <c r="HCD1" s="1183"/>
      <c r="HCE1" s="1183"/>
      <c r="HCF1" s="1183"/>
      <c r="HCG1" s="1183"/>
      <c r="HCH1" s="1183"/>
      <c r="HCI1" s="1183"/>
      <c r="HCJ1" s="1183"/>
      <c r="HCK1" s="1183"/>
      <c r="HCL1" s="1183"/>
      <c r="HCM1" s="1183"/>
      <c r="HCN1" s="1183"/>
      <c r="HCO1" s="1183"/>
      <c r="HCP1" s="1183"/>
      <c r="HCQ1" s="1183"/>
      <c r="HCR1" s="1183"/>
      <c r="HCS1" s="1183"/>
      <c r="HCT1" s="1183"/>
      <c r="HCU1" s="1183"/>
      <c r="HCV1" s="1183"/>
      <c r="HCW1" s="1183"/>
      <c r="HCX1" s="1183"/>
      <c r="HCY1" s="1183"/>
      <c r="HCZ1" s="1183"/>
      <c r="HDA1" s="1183"/>
      <c r="HDB1" s="1183"/>
      <c r="HDC1" s="1183"/>
      <c r="HDD1" s="1183"/>
      <c r="HDE1" s="1183"/>
      <c r="HDF1" s="1183"/>
      <c r="HDG1" s="1183"/>
      <c r="HDH1" s="1183"/>
      <c r="HDI1" s="1183"/>
      <c r="HDJ1" s="1183"/>
      <c r="HDK1" s="1183"/>
      <c r="HDL1" s="1183"/>
      <c r="HDM1" s="1183"/>
      <c r="HDN1" s="1183"/>
      <c r="HDO1" s="1183"/>
      <c r="HDP1" s="1183"/>
      <c r="HDQ1" s="1183"/>
      <c r="HDR1" s="1183"/>
      <c r="HDS1" s="1183"/>
      <c r="HDT1" s="1183"/>
      <c r="HDU1" s="1183"/>
      <c r="HDV1" s="1183"/>
      <c r="HDW1" s="1183"/>
      <c r="HDX1" s="1183"/>
      <c r="HDY1" s="1183"/>
      <c r="HDZ1" s="1183"/>
      <c r="HEA1" s="1183"/>
      <c r="HEB1" s="1183"/>
      <c r="HEC1" s="1183"/>
      <c r="HED1" s="1183"/>
      <c r="HEE1" s="1183"/>
      <c r="HEF1" s="1183"/>
      <c r="HEG1" s="1183"/>
      <c r="HEH1" s="1183"/>
      <c r="HEI1" s="1183"/>
      <c r="HEJ1" s="1183"/>
      <c r="HEK1" s="1183"/>
      <c r="HEL1" s="1183"/>
      <c r="HEM1" s="1183"/>
      <c r="HEN1" s="1183"/>
      <c r="HEO1" s="1183"/>
      <c r="HEP1" s="1183"/>
      <c r="HEQ1" s="1183"/>
      <c r="HER1" s="1183"/>
      <c r="HES1" s="1183"/>
      <c r="HET1" s="1183"/>
      <c r="HEU1" s="1183"/>
      <c r="HEV1" s="1183"/>
      <c r="HEW1" s="1183"/>
      <c r="HEX1" s="1183"/>
      <c r="HEY1" s="1183"/>
      <c r="HEZ1" s="1183"/>
      <c r="HFA1" s="1183"/>
      <c r="HFB1" s="1183"/>
      <c r="HFC1" s="1183"/>
      <c r="HFD1" s="1183"/>
      <c r="HFE1" s="1183"/>
      <c r="HFF1" s="1183"/>
      <c r="HFG1" s="1183"/>
      <c r="HFH1" s="1183"/>
      <c r="HFI1" s="1183"/>
      <c r="HFJ1" s="1183"/>
      <c r="HFK1" s="1183"/>
      <c r="HFL1" s="1183"/>
      <c r="HFM1" s="1183"/>
      <c r="HFN1" s="1183"/>
      <c r="HFO1" s="1183"/>
      <c r="HFP1" s="1183"/>
      <c r="HFQ1" s="1183"/>
      <c r="HFR1" s="1183"/>
      <c r="HFS1" s="1183"/>
      <c r="HFT1" s="1183"/>
      <c r="HFU1" s="1183"/>
      <c r="HFV1" s="1183"/>
      <c r="HFW1" s="1183"/>
      <c r="HFX1" s="1183"/>
      <c r="HFY1" s="1183"/>
      <c r="HFZ1" s="1183"/>
      <c r="HGA1" s="1183"/>
      <c r="HGB1" s="1183"/>
      <c r="HGC1" s="1183"/>
      <c r="HGD1" s="1183"/>
      <c r="HGE1" s="1183"/>
      <c r="HGF1" s="1183"/>
      <c r="HGG1" s="1183"/>
      <c r="HGH1" s="1183"/>
      <c r="HGI1" s="1183"/>
      <c r="HGJ1" s="1183"/>
      <c r="HGK1" s="1183"/>
      <c r="HGL1" s="1183"/>
      <c r="HGM1" s="1183"/>
      <c r="HGN1" s="1183"/>
      <c r="HGO1" s="1183"/>
      <c r="HGP1" s="1183"/>
      <c r="HGQ1" s="1183"/>
      <c r="HGR1" s="1183"/>
      <c r="HGS1" s="1183"/>
      <c r="HGT1" s="1183"/>
      <c r="HGU1" s="1183"/>
      <c r="HGV1" s="1183"/>
      <c r="HGW1" s="1183"/>
      <c r="HGX1" s="1183"/>
      <c r="HGY1" s="1183"/>
      <c r="HGZ1" s="1183"/>
      <c r="HHA1" s="1183"/>
      <c r="HHB1" s="1183"/>
      <c r="HHC1" s="1183"/>
      <c r="HHD1" s="1183"/>
      <c r="HHE1" s="1183"/>
      <c r="HHF1" s="1183"/>
      <c r="HHG1" s="1183"/>
      <c r="HHH1" s="1183"/>
      <c r="HHI1" s="1183"/>
      <c r="HHJ1" s="1183"/>
      <c r="HHK1" s="1183"/>
      <c r="HHL1" s="1183"/>
      <c r="HHM1" s="1183"/>
      <c r="HHN1" s="1183"/>
      <c r="HHO1" s="1183"/>
      <c r="HHP1" s="1183"/>
      <c r="HHQ1" s="1183"/>
      <c r="HHR1" s="1183"/>
      <c r="HHS1" s="1183"/>
      <c r="HHT1" s="1183"/>
      <c r="HHU1" s="1183"/>
      <c r="HHV1" s="1183"/>
      <c r="HHW1" s="1183"/>
      <c r="HHX1" s="1183"/>
      <c r="HHY1" s="1183"/>
      <c r="HHZ1" s="1183"/>
      <c r="HIA1" s="1183"/>
      <c r="HIB1" s="1183"/>
      <c r="HIC1" s="1183"/>
      <c r="HID1" s="1183"/>
      <c r="HIE1" s="1183"/>
      <c r="HIF1" s="1183"/>
      <c r="HIG1" s="1183"/>
      <c r="HIH1" s="1183"/>
      <c r="HII1" s="1183"/>
      <c r="HIJ1" s="1183"/>
      <c r="HIK1" s="1183"/>
      <c r="HIL1" s="1183"/>
      <c r="HIM1" s="1183"/>
      <c r="HIN1" s="1183"/>
      <c r="HIO1" s="1183"/>
      <c r="HIP1" s="1183"/>
      <c r="HIQ1" s="1183"/>
      <c r="HIR1" s="1183"/>
      <c r="HIS1" s="1183"/>
      <c r="HIT1" s="1183"/>
      <c r="HIU1" s="1183"/>
      <c r="HIV1" s="1183"/>
      <c r="HIW1" s="1183"/>
      <c r="HIX1" s="1183"/>
      <c r="HIY1" s="1183"/>
      <c r="HIZ1" s="1183"/>
      <c r="HJA1" s="1183"/>
      <c r="HJB1" s="1183"/>
      <c r="HJC1" s="1183"/>
      <c r="HJD1" s="1183"/>
      <c r="HJE1" s="1183"/>
      <c r="HJF1" s="1183"/>
      <c r="HJG1" s="1183"/>
      <c r="HJH1" s="1183"/>
      <c r="HJI1" s="1183"/>
      <c r="HJJ1" s="1183"/>
      <c r="HJK1" s="1183"/>
      <c r="HJL1" s="1183"/>
      <c r="HJM1" s="1183"/>
      <c r="HJN1" s="1183"/>
      <c r="HJO1" s="1183"/>
      <c r="HJP1" s="1183"/>
      <c r="HJQ1" s="1183"/>
      <c r="HJR1" s="1183"/>
      <c r="HJS1" s="1183"/>
      <c r="HJT1" s="1183"/>
      <c r="HJU1" s="1183"/>
      <c r="HJV1" s="1183"/>
      <c r="HJW1" s="1183"/>
      <c r="HJX1" s="1183"/>
      <c r="HJY1" s="1183"/>
      <c r="HJZ1" s="1183"/>
      <c r="HKA1" s="1183"/>
      <c r="HKB1" s="1183"/>
      <c r="HKC1" s="1183"/>
      <c r="HKD1" s="1183"/>
      <c r="HKE1" s="1183"/>
      <c r="HKF1" s="1183"/>
      <c r="HKG1" s="1183"/>
      <c r="HKH1" s="1183"/>
      <c r="HKI1" s="1183"/>
      <c r="HKJ1" s="1183"/>
      <c r="HKK1" s="1183"/>
      <c r="HKL1" s="1183"/>
      <c r="HKM1" s="1183"/>
      <c r="HKN1" s="1183"/>
      <c r="HKO1" s="1183"/>
      <c r="HKP1" s="1183"/>
      <c r="HKQ1" s="1183"/>
      <c r="HKR1" s="1183"/>
      <c r="HKS1" s="1183"/>
      <c r="HKT1" s="1183"/>
      <c r="HKU1" s="1183"/>
      <c r="HKV1" s="1183"/>
      <c r="HKW1" s="1183"/>
      <c r="HKX1" s="1183"/>
      <c r="HKY1" s="1183"/>
      <c r="HKZ1" s="1183"/>
      <c r="HLA1" s="1183"/>
      <c r="HLB1" s="1183"/>
      <c r="HLC1" s="1183"/>
      <c r="HLD1" s="1183"/>
      <c r="HLE1" s="1183"/>
      <c r="HLF1" s="1183"/>
      <c r="HLG1" s="1183"/>
      <c r="HLH1" s="1183"/>
      <c r="HLI1" s="1183"/>
      <c r="HLJ1" s="1183"/>
      <c r="HLK1" s="1183"/>
      <c r="HLL1" s="1183"/>
      <c r="HLM1" s="1183"/>
      <c r="HLN1" s="1183"/>
      <c r="HLO1" s="1183"/>
      <c r="HLP1" s="1183"/>
      <c r="HLQ1" s="1183"/>
      <c r="HLR1" s="1183"/>
      <c r="HLS1" s="1183"/>
      <c r="HLT1" s="1183"/>
      <c r="HLU1" s="1183"/>
      <c r="HLV1" s="1183"/>
      <c r="HLW1" s="1183"/>
      <c r="HLX1" s="1183"/>
      <c r="HLY1" s="1183"/>
      <c r="HLZ1" s="1183"/>
      <c r="HMA1" s="1183"/>
      <c r="HMB1" s="1183"/>
      <c r="HMC1" s="1183"/>
      <c r="HMD1" s="1183"/>
      <c r="HME1" s="1183"/>
      <c r="HMF1" s="1183"/>
      <c r="HMG1" s="1183"/>
      <c r="HMH1" s="1183"/>
      <c r="HMI1" s="1183"/>
      <c r="HMJ1" s="1183"/>
      <c r="HMK1" s="1183"/>
      <c r="HML1" s="1183"/>
      <c r="HMM1" s="1183"/>
      <c r="HMN1" s="1183"/>
      <c r="HMO1" s="1183"/>
      <c r="HMP1" s="1183"/>
      <c r="HMQ1" s="1183"/>
      <c r="HMR1" s="1183"/>
      <c r="HMS1" s="1183"/>
      <c r="HMT1" s="1183"/>
      <c r="HMU1" s="1183"/>
      <c r="HMV1" s="1183"/>
      <c r="HMW1" s="1183"/>
      <c r="HMX1" s="1183"/>
      <c r="HMY1" s="1183"/>
      <c r="HMZ1" s="1183"/>
      <c r="HNA1" s="1183"/>
      <c r="HNB1" s="1183"/>
      <c r="HNC1" s="1183"/>
      <c r="HND1" s="1183"/>
      <c r="HNE1" s="1183"/>
      <c r="HNF1" s="1183"/>
      <c r="HNG1" s="1183"/>
      <c r="HNH1" s="1183"/>
      <c r="HNI1" s="1183"/>
      <c r="HNJ1" s="1183"/>
      <c r="HNK1" s="1183"/>
      <c r="HNL1" s="1183"/>
      <c r="HNM1" s="1183"/>
      <c r="HNN1" s="1183"/>
      <c r="HNO1" s="1183"/>
      <c r="HNP1" s="1183"/>
      <c r="HNQ1" s="1183"/>
      <c r="HNR1" s="1183"/>
      <c r="HNS1" s="1183"/>
      <c r="HNT1" s="1183"/>
      <c r="HNU1" s="1183"/>
      <c r="HNV1" s="1183"/>
      <c r="HNW1" s="1183"/>
      <c r="HNX1" s="1183"/>
      <c r="HNY1" s="1183"/>
      <c r="HNZ1" s="1183"/>
      <c r="HOA1" s="1183"/>
      <c r="HOB1" s="1183"/>
      <c r="HOC1" s="1183"/>
      <c r="HOD1" s="1183"/>
      <c r="HOE1" s="1183"/>
      <c r="HOF1" s="1183"/>
      <c r="HOG1" s="1183"/>
      <c r="HOH1" s="1183"/>
      <c r="HOI1" s="1183"/>
      <c r="HOJ1" s="1183"/>
      <c r="HOK1" s="1183"/>
      <c r="HOL1" s="1183"/>
      <c r="HOM1" s="1183"/>
      <c r="HON1" s="1183"/>
      <c r="HOO1" s="1183"/>
      <c r="HOP1" s="1183"/>
      <c r="HOQ1" s="1183"/>
      <c r="HOR1" s="1183"/>
      <c r="HOS1" s="1183"/>
      <c r="HOT1" s="1183"/>
      <c r="HOU1" s="1183"/>
      <c r="HOV1" s="1183"/>
      <c r="HOW1" s="1183"/>
      <c r="HOX1" s="1183"/>
      <c r="HOY1" s="1183"/>
      <c r="HOZ1" s="1183"/>
      <c r="HPA1" s="1183"/>
      <c r="HPB1" s="1183"/>
      <c r="HPC1" s="1183"/>
      <c r="HPD1" s="1183"/>
      <c r="HPE1" s="1183"/>
      <c r="HPF1" s="1183"/>
      <c r="HPG1" s="1183"/>
      <c r="HPH1" s="1183"/>
      <c r="HPI1" s="1183"/>
      <c r="HPJ1" s="1183"/>
      <c r="HPK1" s="1183"/>
      <c r="HPL1" s="1183"/>
      <c r="HPM1" s="1183"/>
      <c r="HPN1" s="1183"/>
      <c r="HPO1" s="1183"/>
      <c r="HPP1" s="1183"/>
      <c r="HPQ1" s="1183"/>
      <c r="HPR1" s="1183"/>
      <c r="HPS1" s="1183"/>
      <c r="HPT1" s="1183"/>
      <c r="HPU1" s="1183"/>
      <c r="HPV1" s="1183"/>
      <c r="HPW1" s="1183"/>
      <c r="HPX1" s="1183"/>
      <c r="HPY1" s="1183"/>
      <c r="HPZ1" s="1183"/>
      <c r="HQA1" s="1183"/>
      <c r="HQB1" s="1183"/>
      <c r="HQC1" s="1183"/>
      <c r="HQD1" s="1183"/>
      <c r="HQE1" s="1183"/>
      <c r="HQF1" s="1183"/>
      <c r="HQG1" s="1183"/>
      <c r="HQH1" s="1183"/>
      <c r="HQI1" s="1183"/>
      <c r="HQJ1" s="1183"/>
      <c r="HQK1" s="1183"/>
      <c r="HQL1" s="1183"/>
      <c r="HQM1" s="1183"/>
      <c r="HQN1" s="1183"/>
      <c r="HQO1" s="1183"/>
      <c r="HQP1" s="1183"/>
      <c r="HQQ1" s="1183"/>
      <c r="HQR1" s="1183"/>
      <c r="HQS1" s="1183"/>
      <c r="HQT1" s="1183"/>
      <c r="HQU1" s="1183"/>
      <c r="HQV1" s="1183"/>
      <c r="HQW1" s="1183"/>
      <c r="HQX1" s="1183"/>
      <c r="HQY1" s="1183"/>
      <c r="HQZ1" s="1183"/>
      <c r="HRA1" s="1183"/>
      <c r="HRB1" s="1183"/>
      <c r="HRC1" s="1183"/>
      <c r="HRD1" s="1183"/>
      <c r="HRE1" s="1183"/>
      <c r="HRF1" s="1183"/>
      <c r="HRG1" s="1183"/>
      <c r="HRH1" s="1183"/>
      <c r="HRI1" s="1183"/>
      <c r="HRJ1" s="1183"/>
      <c r="HRK1" s="1183"/>
      <c r="HRL1" s="1183"/>
      <c r="HRM1" s="1183"/>
      <c r="HRN1" s="1183"/>
      <c r="HRO1" s="1183"/>
      <c r="HRP1" s="1183"/>
      <c r="HRQ1" s="1183"/>
      <c r="HRR1" s="1183"/>
      <c r="HRS1" s="1183"/>
      <c r="HRT1" s="1183"/>
      <c r="HRU1" s="1183"/>
      <c r="HRV1" s="1183"/>
      <c r="HRW1" s="1183"/>
      <c r="HRX1" s="1183"/>
      <c r="HRY1" s="1183"/>
      <c r="HRZ1" s="1183"/>
      <c r="HSA1" s="1183"/>
      <c r="HSB1" s="1183"/>
      <c r="HSC1" s="1183"/>
      <c r="HSD1" s="1183"/>
      <c r="HSE1" s="1183"/>
      <c r="HSF1" s="1183"/>
      <c r="HSG1" s="1183"/>
      <c r="HSH1" s="1183"/>
      <c r="HSI1" s="1183"/>
      <c r="HSJ1" s="1183"/>
      <c r="HSK1" s="1183"/>
      <c r="HSL1" s="1183"/>
      <c r="HSM1" s="1183"/>
      <c r="HSN1" s="1183"/>
      <c r="HSO1" s="1183"/>
      <c r="HSP1" s="1183"/>
      <c r="HSQ1" s="1183"/>
      <c r="HSR1" s="1183"/>
      <c r="HSS1" s="1183"/>
      <c r="HST1" s="1183"/>
      <c r="HSU1" s="1183"/>
      <c r="HSV1" s="1183"/>
      <c r="HSW1" s="1183"/>
      <c r="HSX1" s="1183"/>
      <c r="HSY1" s="1183"/>
      <c r="HSZ1" s="1183"/>
      <c r="HTA1" s="1183"/>
      <c r="HTB1" s="1183"/>
      <c r="HTC1" s="1183"/>
      <c r="HTD1" s="1183"/>
      <c r="HTE1" s="1183"/>
      <c r="HTF1" s="1183"/>
      <c r="HTG1" s="1183"/>
      <c r="HTH1" s="1183"/>
      <c r="HTI1" s="1183"/>
      <c r="HTJ1" s="1183"/>
      <c r="HTK1" s="1183"/>
      <c r="HTL1" s="1183"/>
      <c r="HTM1" s="1183"/>
      <c r="HTN1" s="1183"/>
      <c r="HTO1" s="1183"/>
      <c r="HTP1" s="1183"/>
      <c r="HTQ1" s="1183"/>
      <c r="HTR1" s="1183"/>
      <c r="HTS1" s="1183"/>
      <c r="HTT1" s="1183"/>
      <c r="HTU1" s="1183"/>
      <c r="HTV1" s="1183"/>
      <c r="HTW1" s="1183"/>
      <c r="HTX1" s="1183"/>
      <c r="HTY1" s="1183"/>
      <c r="HTZ1" s="1183"/>
      <c r="HUA1" s="1183"/>
      <c r="HUB1" s="1183"/>
      <c r="HUC1" s="1183"/>
      <c r="HUD1" s="1183"/>
      <c r="HUE1" s="1183"/>
      <c r="HUF1" s="1183"/>
      <c r="HUG1" s="1183"/>
      <c r="HUH1" s="1183"/>
      <c r="HUI1" s="1183"/>
      <c r="HUJ1" s="1183"/>
      <c r="HUK1" s="1183"/>
      <c r="HUL1" s="1183"/>
      <c r="HUM1" s="1183"/>
      <c r="HUN1" s="1183"/>
      <c r="HUO1" s="1183"/>
      <c r="HUP1" s="1183"/>
      <c r="HUQ1" s="1183"/>
      <c r="HUR1" s="1183"/>
      <c r="HUS1" s="1183"/>
      <c r="HUT1" s="1183"/>
      <c r="HUU1" s="1183"/>
      <c r="HUV1" s="1183"/>
      <c r="HUW1" s="1183"/>
      <c r="HUX1" s="1183"/>
      <c r="HUY1" s="1183"/>
      <c r="HUZ1" s="1183"/>
      <c r="HVA1" s="1183"/>
      <c r="HVB1" s="1183"/>
      <c r="HVC1" s="1183"/>
      <c r="HVD1" s="1183"/>
      <c r="HVE1" s="1183"/>
      <c r="HVF1" s="1183"/>
      <c r="HVG1" s="1183"/>
      <c r="HVH1" s="1183"/>
      <c r="HVI1" s="1183"/>
      <c r="HVJ1" s="1183"/>
      <c r="HVK1" s="1183"/>
      <c r="HVL1" s="1183"/>
      <c r="HVM1" s="1183"/>
      <c r="HVN1" s="1183"/>
      <c r="HVO1" s="1183"/>
      <c r="HVP1" s="1183"/>
      <c r="HVQ1" s="1183"/>
      <c r="HVR1" s="1183"/>
      <c r="HVS1" s="1183"/>
      <c r="HVT1" s="1183"/>
      <c r="HVU1" s="1183"/>
      <c r="HVV1" s="1183"/>
      <c r="HVW1" s="1183"/>
      <c r="HVX1" s="1183"/>
      <c r="HVY1" s="1183"/>
      <c r="HVZ1" s="1183"/>
      <c r="HWA1" s="1183"/>
      <c r="HWB1" s="1183"/>
      <c r="HWC1" s="1183"/>
      <c r="HWD1" s="1183"/>
      <c r="HWE1" s="1183"/>
      <c r="HWF1" s="1183"/>
      <c r="HWG1" s="1183"/>
      <c r="HWH1" s="1183"/>
      <c r="HWI1" s="1183"/>
      <c r="HWJ1" s="1183"/>
      <c r="HWK1" s="1183"/>
      <c r="HWL1" s="1183"/>
      <c r="HWM1" s="1183"/>
      <c r="HWN1" s="1183"/>
      <c r="HWO1" s="1183"/>
      <c r="HWP1" s="1183"/>
      <c r="HWQ1" s="1183"/>
      <c r="HWR1" s="1183"/>
      <c r="HWS1" s="1183"/>
      <c r="HWT1" s="1183"/>
      <c r="HWU1" s="1183"/>
      <c r="HWV1" s="1183"/>
      <c r="HWW1" s="1183"/>
      <c r="HWX1" s="1183"/>
      <c r="HWY1" s="1183"/>
      <c r="HWZ1" s="1183"/>
      <c r="HXA1" s="1183"/>
      <c r="HXB1" s="1183"/>
      <c r="HXC1" s="1183"/>
      <c r="HXD1" s="1183"/>
      <c r="HXE1" s="1183"/>
      <c r="HXF1" s="1183"/>
      <c r="HXG1" s="1183"/>
      <c r="HXH1" s="1183"/>
      <c r="HXI1" s="1183"/>
      <c r="HXJ1" s="1183"/>
      <c r="HXK1" s="1183"/>
      <c r="HXL1" s="1183"/>
      <c r="HXM1" s="1183"/>
      <c r="HXN1" s="1183"/>
      <c r="HXO1" s="1183"/>
      <c r="HXP1" s="1183"/>
      <c r="HXQ1" s="1183"/>
      <c r="HXR1" s="1183"/>
      <c r="HXS1" s="1183"/>
      <c r="HXT1" s="1183"/>
      <c r="HXU1" s="1183"/>
      <c r="HXV1" s="1183"/>
      <c r="HXW1" s="1183"/>
      <c r="HXX1" s="1183"/>
      <c r="HXY1" s="1183"/>
      <c r="HXZ1" s="1183"/>
      <c r="HYA1" s="1183"/>
      <c r="HYB1" s="1183"/>
      <c r="HYC1" s="1183"/>
      <c r="HYD1" s="1183"/>
      <c r="HYE1" s="1183"/>
      <c r="HYF1" s="1183"/>
      <c r="HYG1" s="1183"/>
      <c r="HYH1" s="1183"/>
      <c r="HYI1" s="1183"/>
      <c r="HYJ1" s="1183"/>
      <c r="HYK1" s="1183"/>
      <c r="HYL1" s="1183"/>
      <c r="HYM1" s="1183"/>
      <c r="HYN1" s="1183"/>
      <c r="HYO1" s="1183"/>
      <c r="HYP1" s="1183"/>
      <c r="HYQ1" s="1183"/>
      <c r="HYR1" s="1183"/>
      <c r="HYS1" s="1183"/>
      <c r="HYT1" s="1183"/>
      <c r="HYU1" s="1183"/>
      <c r="HYV1" s="1183"/>
      <c r="HYW1" s="1183"/>
      <c r="HYX1" s="1183"/>
      <c r="HYY1" s="1183"/>
      <c r="HYZ1" s="1183"/>
      <c r="HZA1" s="1183"/>
      <c r="HZB1" s="1183"/>
      <c r="HZC1" s="1183"/>
      <c r="HZD1" s="1183"/>
      <c r="HZE1" s="1183"/>
      <c r="HZF1" s="1183"/>
      <c r="HZG1" s="1183"/>
      <c r="HZH1" s="1183"/>
      <c r="HZI1" s="1183"/>
      <c r="HZJ1" s="1183"/>
      <c r="HZK1" s="1183"/>
      <c r="HZL1" s="1183"/>
      <c r="HZM1" s="1183"/>
      <c r="HZN1" s="1183"/>
      <c r="HZO1" s="1183"/>
      <c r="HZP1" s="1183"/>
      <c r="HZQ1" s="1183"/>
      <c r="HZR1" s="1183"/>
      <c r="HZS1" s="1183"/>
      <c r="HZT1" s="1183"/>
      <c r="HZU1" s="1183"/>
      <c r="HZV1" s="1183"/>
      <c r="HZW1" s="1183"/>
      <c r="HZX1" s="1183"/>
      <c r="HZY1" s="1183"/>
      <c r="HZZ1" s="1183"/>
      <c r="IAA1" s="1183"/>
      <c r="IAB1" s="1183"/>
      <c r="IAC1" s="1183"/>
      <c r="IAD1" s="1183"/>
      <c r="IAE1" s="1183"/>
      <c r="IAF1" s="1183"/>
      <c r="IAG1" s="1183"/>
      <c r="IAH1" s="1183"/>
      <c r="IAI1" s="1183"/>
      <c r="IAJ1" s="1183"/>
      <c r="IAK1" s="1183"/>
      <c r="IAL1" s="1183"/>
      <c r="IAM1" s="1183"/>
      <c r="IAN1" s="1183"/>
      <c r="IAO1" s="1183"/>
      <c r="IAP1" s="1183"/>
      <c r="IAQ1" s="1183"/>
      <c r="IAR1" s="1183"/>
      <c r="IAS1" s="1183"/>
      <c r="IAT1" s="1183"/>
      <c r="IAU1" s="1183"/>
      <c r="IAV1" s="1183"/>
      <c r="IAW1" s="1183"/>
      <c r="IAX1" s="1183"/>
      <c r="IAY1" s="1183"/>
      <c r="IAZ1" s="1183"/>
      <c r="IBA1" s="1183"/>
      <c r="IBB1" s="1183"/>
      <c r="IBC1" s="1183"/>
      <c r="IBD1" s="1183"/>
      <c r="IBE1" s="1183"/>
      <c r="IBF1" s="1183"/>
      <c r="IBG1" s="1183"/>
      <c r="IBH1" s="1183"/>
      <c r="IBI1" s="1183"/>
      <c r="IBJ1" s="1183"/>
      <c r="IBK1" s="1183"/>
      <c r="IBL1" s="1183"/>
      <c r="IBM1" s="1183"/>
      <c r="IBN1" s="1183"/>
      <c r="IBO1" s="1183"/>
      <c r="IBP1" s="1183"/>
      <c r="IBQ1" s="1183"/>
      <c r="IBR1" s="1183"/>
      <c r="IBS1" s="1183"/>
      <c r="IBT1" s="1183"/>
      <c r="IBU1" s="1183"/>
      <c r="IBV1" s="1183"/>
      <c r="IBW1" s="1183"/>
      <c r="IBX1" s="1183"/>
      <c r="IBY1" s="1183"/>
      <c r="IBZ1" s="1183"/>
      <c r="ICA1" s="1183"/>
      <c r="ICB1" s="1183"/>
      <c r="ICC1" s="1183"/>
      <c r="ICD1" s="1183"/>
      <c r="ICE1" s="1183"/>
      <c r="ICF1" s="1183"/>
      <c r="ICG1" s="1183"/>
      <c r="ICH1" s="1183"/>
      <c r="ICI1" s="1183"/>
      <c r="ICJ1" s="1183"/>
      <c r="ICK1" s="1183"/>
      <c r="ICL1" s="1183"/>
      <c r="ICM1" s="1183"/>
      <c r="ICN1" s="1183"/>
      <c r="ICO1" s="1183"/>
      <c r="ICP1" s="1183"/>
      <c r="ICQ1" s="1183"/>
      <c r="ICR1" s="1183"/>
      <c r="ICS1" s="1183"/>
      <c r="ICT1" s="1183"/>
      <c r="ICU1" s="1183"/>
      <c r="ICV1" s="1183"/>
      <c r="ICW1" s="1183"/>
      <c r="ICX1" s="1183"/>
      <c r="ICY1" s="1183"/>
      <c r="ICZ1" s="1183"/>
      <c r="IDA1" s="1183"/>
      <c r="IDB1" s="1183"/>
      <c r="IDC1" s="1183"/>
      <c r="IDD1" s="1183"/>
      <c r="IDE1" s="1183"/>
      <c r="IDF1" s="1183"/>
      <c r="IDG1" s="1183"/>
      <c r="IDH1" s="1183"/>
      <c r="IDI1" s="1183"/>
      <c r="IDJ1" s="1183"/>
      <c r="IDK1" s="1183"/>
      <c r="IDL1" s="1183"/>
      <c r="IDM1" s="1183"/>
      <c r="IDN1" s="1183"/>
      <c r="IDO1" s="1183"/>
      <c r="IDP1" s="1183"/>
      <c r="IDQ1" s="1183"/>
      <c r="IDR1" s="1183"/>
      <c r="IDS1" s="1183"/>
      <c r="IDT1" s="1183"/>
      <c r="IDU1" s="1183"/>
      <c r="IDV1" s="1183"/>
      <c r="IDW1" s="1183"/>
      <c r="IDX1" s="1183"/>
      <c r="IDY1" s="1183"/>
      <c r="IDZ1" s="1183"/>
      <c r="IEA1" s="1183"/>
      <c r="IEB1" s="1183"/>
      <c r="IEC1" s="1183"/>
      <c r="IED1" s="1183"/>
      <c r="IEE1" s="1183"/>
      <c r="IEF1" s="1183"/>
      <c r="IEG1" s="1183"/>
      <c r="IEH1" s="1183"/>
      <c r="IEI1" s="1183"/>
      <c r="IEJ1" s="1183"/>
      <c r="IEK1" s="1183"/>
      <c r="IEL1" s="1183"/>
      <c r="IEM1" s="1183"/>
      <c r="IEN1" s="1183"/>
      <c r="IEO1" s="1183"/>
      <c r="IEP1" s="1183"/>
      <c r="IEQ1" s="1183"/>
      <c r="IER1" s="1183"/>
      <c r="IES1" s="1183"/>
      <c r="IET1" s="1183"/>
      <c r="IEU1" s="1183"/>
      <c r="IEV1" s="1183"/>
      <c r="IEW1" s="1183"/>
      <c r="IEX1" s="1183"/>
      <c r="IEY1" s="1183"/>
      <c r="IEZ1" s="1183"/>
      <c r="IFA1" s="1183"/>
      <c r="IFB1" s="1183"/>
      <c r="IFC1" s="1183"/>
      <c r="IFD1" s="1183"/>
      <c r="IFE1" s="1183"/>
      <c r="IFF1" s="1183"/>
      <c r="IFG1" s="1183"/>
      <c r="IFH1" s="1183"/>
      <c r="IFI1" s="1183"/>
      <c r="IFJ1" s="1183"/>
      <c r="IFK1" s="1183"/>
      <c r="IFL1" s="1183"/>
      <c r="IFM1" s="1183"/>
      <c r="IFN1" s="1183"/>
      <c r="IFO1" s="1183"/>
      <c r="IFP1" s="1183"/>
      <c r="IFQ1" s="1183"/>
      <c r="IFR1" s="1183"/>
      <c r="IFS1" s="1183"/>
      <c r="IFT1" s="1183"/>
      <c r="IFU1" s="1183"/>
      <c r="IFV1" s="1183"/>
      <c r="IFW1" s="1183"/>
      <c r="IFX1" s="1183"/>
      <c r="IFY1" s="1183"/>
      <c r="IFZ1" s="1183"/>
      <c r="IGA1" s="1183"/>
      <c r="IGB1" s="1183"/>
      <c r="IGC1" s="1183"/>
      <c r="IGD1" s="1183"/>
      <c r="IGE1" s="1183"/>
      <c r="IGF1" s="1183"/>
      <c r="IGG1" s="1183"/>
      <c r="IGH1" s="1183"/>
      <c r="IGI1" s="1183"/>
      <c r="IGJ1" s="1183"/>
      <c r="IGK1" s="1183"/>
      <c r="IGL1" s="1183"/>
      <c r="IGM1" s="1183"/>
      <c r="IGN1" s="1183"/>
      <c r="IGO1" s="1183"/>
      <c r="IGP1" s="1183"/>
      <c r="IGQ1" s="1183"/>
      <c r="IGR1" s="1183"/>
      <c r="IGS1" s="1183"/>
      <c r="IGT1" s="1183"/>
      <c r="IGU1" s="1183"/>
      <c r="IGV1" s="1183"/>
      <c r="IGW1" s="1183"/>
      <c r="IGX1" s="1183"/>
      <c r="IGY1" s="1183"/>
      <c r="IGZ1" s="1183"/>
      <c r="IHA1" s="1183"/>
      <c r="IHB1" s="1183"/>
      <c r="IHC1" s="1183"/>
      <c r="IHD1" s="1183"/>
      <c r="IHE1" s="1183"/>
      <c r="IHF1" s="1183"/>
      <c r="IHG1" s="1183"/>
      <c r="IHH1" s="1183"/>
      <c r="IHI1" s="1183"/>
      <c r="IHJ1" s="1183"/>
      <c r="IHK1" s="1183"/>
      <c r="IHL1" s="1183"/>
      <c r="IHM1" s="1183"/>
      <c r="IHN1" s="1183"/>
      <c r="IHO1" s="1183"/>
      <c r="IHP1" s="1183"/>
      <c r="IHQ1" s="1183"/>
      <c r="IHR1" s="1183"/>
      <c r="IHS1" s="1183"/>
      <c r="IHT1" s="1183"/>
      <c r="IHU1" s="1183"/>
      <c r="IHV1" s="1183"/>
      <c r="IHW1" s="1183"/>
      <c r="IHX1" s="1183"/>
      <c r="IHY1" s="1183"/>
      <c r="IHZ1" s="1183"/>
      <c r="IIA1" s="1183"/>
      <c r="IIB1" s="1183"/>
      <c r="IIC1" s="1183"/>
      <c r="IID1" s="1183"/>
      <c r="IIE1" s="1183"/>
      <c r="IIF1" s="1183"/>
      <c r="IIG1" s="1183"/>
      <c r="IIH1" s="1183"/>
      <c r="III1" s="1183"/>
      <c r="IIJ1" s="1183"/>
      <c r="IIK1" s="1183"/>
      <c r="IIL1" s="1183"/>
      <c r="IIM1" s="1183"/>
      <c r="IIN1" s="1183"/>
      <c r="IIO1" s="1183"/>
      <c r="IIP1" s="1183"/>
      <c r="IIQ1" s="1183"/>
      <c r="IIR1" s="1183"/>
      <c r="IIS1" s="1183"/>
      <c r="IIT1" s="1183"/>
      <c r="IIU1" s="1183"/>
      <c r="IIV1" s="1183"/>
      <c r="IIW1" s="1183"/>
      <c r="IIX1" s="1183"/>
      <c r="IIY1" s="1183"/>
      <c r="IIZ1" s="1183"/>
      <c r="IJA1" s="1183"/>
      <c r="IJB1" s="1183"/>
      <c r="IJC1" s="1183"/>
      <c r="IJD1" s="1183"/>
      <c r="IJE1" s="1183"/>
      <c r="IJF1" s="1183"/>
      <c r="IJG1" s="1183"/>
      <c r="IJH1" s="1183"/>
      <c r="IJI1" s="1183"/>
      <c r="IJJ1" s="1183"/>
      <c r="IJK1" s="1183"/>
      <c r="IJL1" s="1183"/>
      <c r="IJM1" s="1183"/>
      <c r="IJN1" s="1183"/>
      <c r="IJO1" s="1183"/>
      <c r="IJP1" s="1183"/>
      <c r="IJQ1" s="1183"/>
      <c r="IJR1" s="1183"/>
      <c r="IJS1" s="1183"/>
      <c r="IJT1" s="1183"/>
      <c r="IJU1" s="1183"/>
      <c r="IJV1" s="1183"/>
      <c r="IJW1" s="1183"/>
      <c r="IJX1" s="1183"/>
      <c r="IJY1" s="1183"/>
      <c r="IJZ1" s="1183"/>
      <c r="IKA1" s="1183"/>
      <c r="IKB1" s="1183"/>
      <c r="IKC1" s="1183"/>
      <c r="IKD1" s="1183"/>
      <c r="IKE1" s="1183"/>
      <c r="IKF1" s="1183"/>
      <c r="IKG1" s="1183"/>
      <c r="IKH1" s="1183"/>
      <c r="IKI1" s="1183"/>
      <c r="IKJ1" s="1183"/>
      <c r="IKK1" s="1183"/>
      <c r="IKL1" s="1183"/>
      <c r="IKM1" s="1183"/>
      <c r="IKN1" s="1183"/>
      <c r="IKO1" s="1183"/>
      <c r="IKP1" s="1183"/>
      <c r="IKQ1" s="1183"/>
      <c r="IKR1" s="1183"/>
      <c r="IKS1" s="1183"/>
      <c r="IKT1" s="1183"/>
      <c r="IKU1" s="1183"/>
      <c r="IKV1" s="1183"/>
      <c r="IKW1" s="1183"/>
      <c r="IKX1" s="1183"/>
      <c r="IKY1" s="1183"/>
      <c r="IKZ1" s="1183"/>
      <c r="ILA1" s="1183"/>
      <c r="ILB1" s="1183"/>
      <c r="ILC1" s="1183"/>
      <c r="ILD1" s="1183"/>
      <c r="ILE1" s="1183"/>
      <c r="ILF1" s="1183"/>
      <c r="ILG1" s="1183"/>
      <c r="ILH1" s="1183"/>
      <c r="ILI1" s="1183"/>
      <c r="ILJ1" s="1183"/>
      <c r="ILK1" s="1183"/>
      <c r="ILL1" s="1183"/>
      <c r="ILM1" s="1183"/>
      <c r="ILN1" s="1183"/>
      <c r="ILO1" s="1183"/>
      <c r="ILP1" s="1183"/>
      <c r="ILQ1" s="1183"/>
      <c r="ILR1" s="1183"/>
      <c r="ILS1" s="1183"/>
      <c r="ILT1" s="1183"/>
      <c r="ILU1" s="1183"/>
      <c r="ILV1" s="1183"/>
      <c r="ILW1" s="1183"/>
      <c r="ILX1" s="1183"/>
      <c r="ILY1" s="1183"/>
      <c r="ILZ1" s="1183"/>
      <c r="IMA1" s="1183"/>
      <c r="IMB1" s="1183"/>
      <c r="IMC1" s="1183"/>
      <c r="IMD1" s="1183"/>
      <c r="IME1" s="1183"/>
      <c r="IMF1" s="1183"/>
      <c r="IMG1" s="1183"/>
      <c r="IMH1" s="1183"/>
      <c r="IMI1" s="1183"/>
      <c r="IMJ1" s="1183"/>
      <c r="IMK1" s="1183"/>
      <c r="IML1" s="1183"/>
      <c r="IMM1" s="1183"/>
      <c r="IMN1" s="1183"/>
      <c r="IMO1" s="1183"/>
      <c r="IMP1" s="1183"/>
      <c r="IMQ1" s="1183"/>
      <c r="IMR1" s="1183"/>
      <c r="IMS1" s="1183"/>
      <c r="IMT1" s="1183"/>
      <c r="IMU1" s="1183"/>
      <c r="IMV1" s="1183"/>
      <c r="IMW1" s="1183"/>
      <c r="IMX1" s="1183"/>
      <c r="IMY1" s="1183"/>
      <c r="IMZ1" s="1183"/>
      <c r="INA1" s="1183"/>
      <c r="INB1" s="1183"/>
      <c r="INC1" s="1183"/>
      <c r="IND1" s="1183"/>
      <c r="INE1" s="1183"/>
      <c r="INF1" s="1183"/>
      <c r="ING1" s="1183"/>
      <c r="INH1" s="1183"/>
      <c r="INI1" s="1183"/>
      <c r="INJ1" s="1183"/>
      <c r="INK1" s="1183"/>
      <c r="INL1" s="1183"/>
      <c r="INM1" s="1183"/>
      <c r="INN1" s="1183"/>
      <c r="INO1" s="1183"/>
      <c r="INP1" s="1183"/>
      <c r="INQ1" s="1183"/>
      <c r="INR1" s="1183"/>
      <c r="INS1" s="1183"/>
      <c r="INT1" s="1183"/>
      <c r="INU1" s="1183"/>
      <c r="INV1" s="1183"/>
      <c r="INW1" s="1183"/>
      <c r="INX1" s="1183"/>
      <c r="INY1" s="1183"/>
      <c r="INZ1" s="1183"/>
      <c r="IOA1" s="1183"/>
      <c r="IOB1" s="1183"/>
      <c r="IOC1" s="1183"/>
      <c r="IOD1" s="1183"/>
      <c r="IOE1" s="1183"/>
      <c r="IOF1" s="1183"/>
      <c r="IOG1" s="1183"/>
      <c r="IOH1" s="1183"/>
      <c r="IOI1" s="1183"/>
      <c r="IOJ1" s="1183"/>
      <c r="IOK1" s="1183"/>
      <c r="IOL1" s="1183"/>
      <c r="IOM1" s="1183"/>
      <c r="ION1" s="1183"/>
      <c r="IOO1" s="1183"/>
      <c r="IOP1" s="1183"/>
      <c r="IOQ1" s="1183"/>
      <c r="IOR1" s="1183"/>
      <c r="IOS1" s="1183"/>
      <c r="IOT1" s="1183"/>
      <c r="IOU1" s="1183"/>
      <c r="IOV1" s="1183"/>
      <c r="IOW1" s="1183"/>
      <c r="IOX1" s="1183"/>
      <c r="IOY1" s="1183"/>
      <c r="IOZ1" s="1183"/>
      <c r="IPA1" s="1183"/>
      <c r="IPB1" s="1183"/>
      <c r="IPC1" s="1183"/>
      <c r="IPD1" s="1183"/>
      <c r="IPE1" s="1183"/>
      <c r="IPF1" s="1183"/>
      <c r="IPG1" s="1183"/>
      <c r="IPH1" s="1183"/>
      <c r="IPI1" s="1183"/>
      <c r="IPJ1" s="1183"/>
      <c r="IPK1" s="1183"/>
      <c r="IPL1" s="1183"/>
      <c r="IPM1" s="1183"/>
      <c r="IPN1" s="1183"/>
      <c r="IPO1" s="1183"/>
      <c r="IPP1" s="1183"/>
      <c r="IPQ1" s="1183"/>
      <c r="IPR1" s="1183"/>
      <c r="IPS1" s="1183"/>
      <c r="IPT1" s="1183"/>
      <c r="IPU1" s="1183"/>
      <c r="IPV1" s="1183"/>
      <c r="IPW1" s="1183"/>
      <c r="IPX1" s="1183"/>
      <c r="IPY1" s="1183"/>
      <c r="IPZ1" s="1183"/>
      <c r="IQA1" s="1183"/>
      <c r="IQB1" s="1183"/>
      <c r="IQC1" s="1183"/>
      <c r="IQD1" s="1183"/>
      <c r="IQE1" s="1183"/>
      <c r="IQF1" s="1183"/>
      <c r="IQG1" s="1183"/>
      <c r="IQH1" s="1183"/>
      <c r="IQI1" s="1183"/>
      <c r="IQJ1" s="1183"/>
      <c r="IQK1" s="1183"/>
      <c r="IQL1" s="1183"/>
      <c r="IQM1" s="1183"/>
      <c r="IQN1" s="1183"/>
      <c r="IQO1" s="1183"/>
      <c r="IQP1" s="1183"/>
      <c r="IQQ1" s="1183"/>
      <c r="IQR1" s="1183"/>
      <c r="IQS1" s="1183"/>
      <c r="IQT1" s="1183"/>
      <c r="IQU1" s="1183"/>
      <c r="IQV1" s="1183"/>
      <c r="IQW1" s="1183"/>
      <c r="IQX1" s="1183"/>
      <c r="IQY1" s="1183"/>
      <c r="IQZ1" s="1183"/>
      <c r="IRA1" s="1183"/>
      <c r="IRB1" s="1183"/>
      <c r="IRC1" s="1183"/>
      <c r="IRD1" s="1183"/>
      <c r="IRE1" s="1183"/>
      <c r="IRF1" s="1183"/>
      <c r="IRG1" s="1183"/>
      <c r="IRH1" s="1183"/>
      <c r="IRI1" s="1183"/>
      <c r="IRJ1" s="1183"/>
      <c r="IRK1" s="1183"/>
      <c r="IRL1" s="1183"/>
      <c r="IRM1" s="1183"/>
      <c r="IRN1" s="1183"/>
      <c r="IRO1" s="1183"/>
      <c r="IRP1" s="1183"/>
      <c r="IRQ1" s="1183"/>
      <c r="IRR1" s="1183"/>
      <c r="IRS1" s="1183"/>
      <c r="IRT1" s="1183"/>
      <c r="IRU1" s="1183"/>
      <c r="IRV1" s="1183"/>
      <c r="IRW1" s="1183"/>
      <c r="IRX1" s="1183"/>
      <c r="IRY1" s="1183"/>
      <c r="IRZ1" s="1183"/>
      <c r="ISA1" s="1183"/>
      <c r="ISB1" s="1183"/>
      <c r="ISC1" s="1183"/>
      <c r="ISD1" s="1183"/>
      <c r="ISE1" s="1183"/>
      <c r="ISF1" s="1183"/>
      <c r="ISG1" s="1183"/>
      <c r="ISH1" s="1183"/>
      <c r="ISI1" s="1183"/>
      <c r="ISJ1" s="1183"/>
      <c r="ISK1" s="1183"/>
      <c r="ISL1" s="1183"/>
      <c r="ISM1" s="1183"/>
      <c r="ISN1" s="1183"/>
      <c r="ISO1" s="1183"/>
      <c r="ISP1" s="1183"/>
      <c r="ISQ1" s="1183"/>
      <c r="ISR1" s="1183"/>
      <c r="ISS1" s="1183"/>
      <c r="IST1" s="1183"/>
      <c r="ISU1" s="1183"/>
      <c r="ISV1" s="1183"/>
      <c r="ISW1" s="1183"/>
      <c r="ISX1" s="1183"/>
      <c r="ISY1" s="1183"/>
      <c r="ISZ1" s="1183"/>
      <c r="ITA1" s="1183"/>
      <c r="ITB1" s="1183"/>
      <c r="ITC1" s="1183"/>
      <c r="ITD1" s="1183"/>
      <c r="ITE1" s="1183"/>
      <c r="ITF1" s="1183"/>
      <c r="ITG1" s="1183"/>
      <c r="ITH1" s="1183"/>
      <c r="ITI1" s="1183"/>
      <c r="ITJ1" s="1183"/>
      <c r="ITK1" s="1183"/>
      <c r="ITL1" s="1183"/>
      <c r="ITM1" s="1183"/>
      <c r="ITN1" s="1183"/>
      <c r="ITO1" s="1183"/>
      <c r="ITP1" s="1183"/>
      <c r="ITQ1" s="1183"/>
      <c r="ITR1" s="1183"/>
      <c r="ITS1" s="1183"/>
      <c r="ITT1" s="1183"/>
      <c r="ITU1" s="1183"/>
      <c r="ITV1" s="1183"/>
      <c r="ITW1" s="1183"/>
      <c r="ITX1" s="1183"/>
      <c r="ITY1" s="1183"/>
      <c r="ITZ1" s="1183"/>
      <c r="IUA1" s="1183"/>
      <c r="IUB1" s="1183"/>
      <c r="IUC1" s="1183"/>
      <c r="IUD1" s="1183"/>
      <c r="IUE1" s="1183"/>
      <c r="IUF1" s="1183"/>
      <c r="IUG1" s="1183"/>
      <c r="IUH1" s="1183"/>
      <c r="IUI1" s="1183"/>
      <c r="IUJ1" s="1183"/>
      <c r="IUK1" s="1183"/>
      <c r="IUL1" s="1183"/>
      <c r="IUM1" s="1183"/>
      <c r="IUN1" s="1183"/>
      <c r="IUO1" s="1183"/>
      <c r="IUP1" s="1183"/>
      <c r="IUQ1" s="1183"/>
      <c r="IUR1" s="1183"/>
      <c r="IUS1" s="1183"/>
      <c r="IUT1" s="1183"/>
      <c r="IUU1" s="1183"/>
      <c r="IUV1" s="1183"/>
      <c r="IUW1" s="1183"/>
      <c r="IUX1" s="1183"/>
      <c r="IUY1" s="1183"/>
      <c r="IUZ1" s="1183"/>
      <c r="IVA1" s="1183"/>
      <c r="IVB1" s="1183"/>
      <c r="IVC1" s="1183"/>
      <c r="IVD1" s="1183"/>
      <c r="IVE1" s="1183"/>
      <c r="IVF1" s="1183"/>
      <c r="IVG1" s="1183"/>
      <c r="IVH1" s="1183"/>
      <c r="IVI1" s="1183"/>
      <c r="IVJ1" s="1183"/>
      <c r="IVK1" s="1183"/>
      <c r="IVL1" s="1183"/>
      <c r="IVM1" s="1183"/>
      <c r="IVN1" s="1183"/>
      <c r="IVO1" s="1183"/>
      <c r="IVP1" s="1183"/>
      <c r="IVQ1" s="1183"/>
      <c r="IVR1" s="1183"/>
      <c r="IVS1" s="1183"/>
      <c r="IVT1" s="1183"/>
      <c r="IVU1" s="1183"/>
      <c r="IVV1" s="1183"/>
      <c r="IVW1" s="1183"/>
      <c r="IVX1" s="1183"/>
      <c r="IVY1" s="1183"/>
      <c r="IVZ1" s="1183"/>
      <c r="IWA1" s="1183"/>
      <c r="IWB1" s="1183"/>
      <c r="IWC1" s="1183"/>
      <c r="IWD1" s="1183"/>
      <c r="IWE1" s="1183"/>
      <c r="IWF1" s="1183"/>
      <c r="IWG1" s="1183"/>
      <c r="IWH1" s="1183"/>
      <c r="IWI1" s="1183"/>
      <c r="IWJ1" s="1183"/>
      <c r="IWK1" s="1183"/>
      <c r="IWL1" s="1183"/>
      <c r="IWM1" s="1183"/>
      <c r="IWN1" s="1183"/>
      <c r="IWO1" s="1183"/>
      <c r="IWP1" s="1183"/>
      <c r="IWQ1" s="1183"/>
      <c r="IWR1" s="1183"/>
      <c r="IWS1" s="1183"/>
      <c r="IWT1" s="1183"/>
      <c r="IWU1" s="1183"/>
      <c r="IWV1" s="1183"/>
      <c r="IWW1" s="1183"/>
      <c r="IWX1" s="1183"/>
      <c r="IWY1" s="1183"/>
      <c r="IWZ1" s="1183"/>
      <c r="IXA1" s="1183"/>
      <c r="IXB1" s="1183"/>
      <c r="IXC1" s="1183"/>
      <c r="IXD1" s="1183"/>
      <c r="IXE1" s="1183"/>
      <c r="IXF1" s="1183"/>
      <c r="IXG1" s="1183"/>
      <c r="IXH1" s="1183"/>
      <c r="IXI1" s="1183"/>
      <c r="IXJ1" s="1183"/>
      <c r="IXK1" s="1183"/>
      <c r="IXL1" s="1183"/>
      <c r="IXM1" s="1183"/>
      <c r="IXN1" s="1183"/>
      <c r="IXO1" s="1183"/>
      <c r="IXP1" s="1183"/>
      <c r="IXQ1" s="1183"/>
      <c r="IXR1" s="1183"/>
      <c r="IXS1" s="1183"/>
      <c r="IXT1" s="1183"/>
      <c r="IXU1" s="1183"/>
      <c r="IXV1" s="1183"/>
      <c r="IXW1" s="1183"/>
      <c r="IXX1" s="1183"/>
      <c r="IXY1" s="1183"/>
      <c r="IXZ1" s="1183"/>
      <c r="IYA1" s="1183"/>
      <c r="IYB1" s="1183"/>
      <c r="IYC1" s="1183"/>
      <c r="IYD1" s="1183"/>
      <c r="IYE1" s="1183"/>
      <c r="IYF1" s="1183"/>
      <c r="IYG1" s="1183"/>
      <c r="IYH1" s="1183"/>
      <c r="IYI1" s="1183"/>
      <c r="IYJ1" s="1183"/>
      <c r="IYK1" s="1183"/>
      <c r="IYL1" s="1183"/>
      <c r="IYM1" s="1183"/>
      <c r="IYN1" s="1183"/>
      <c r="IYO1" s="1183"/>
      <c r="IYP1" s="1183"/>
      <c r="IYQ1" s="1183"/>
      <c r="IYR1" s="1183"/>
      <c r="IYS1" s="1183"/>
      <c r="IYT1" s="1183"/>
      <c r="IYU1" s="1183"/>
      <c r="IYV1" s="1183"/>
      <c r="IYW1" s="1183"/>
      <c r="IYX1" s="1183"/>
      <c r="IYY1" s="1183"/>
      <c r="IYZ1" s="1183"/>
      <c r="IZA1" s="1183"/>
      <c r="IZB1" s="1183"/>
      <c r="IZC1" s="1183"/>
      <c r="IZD1" s="1183"/>
      <c r="IZE1" s="1183"/>
      <c r="IZF1" s="1183"/>
      <c r="IZG1" s="1183"/>
      <c r="IZH1" s="1183"/>
      <c r="IZI1" s="1183"/>
      <c r="IZJ1" s="1183"/>
      <c r="IZK1" s="1183"/>
      <c r="IZL1" s="1183"/>
      <c r="IZM1" s="1183"/>
      <c r="IZN1" s="1183"/>
      <c r="IZO1" s="1183"/>
      <c r="IZP1" s="1183"/>
      <c r="IZQ1" s="1183"/>
      <c r="IZR1" s="1183"/>
      <c r="IZS1" s="1183"/>
      <c r="IZT1" s="1183"/>
      <c r="IZU1" s="1183"/>
      <c r="IZV1" s="1183"/>
      <c r="IZW1" s="1183"/>
      <c r="IZX1" s="1183"/>
      <c r="IZY1" s="1183"/>
      <c r="IZZ1" s="1183"/>
      <c r="JAA1" s="1183"/>
      <c r="JAB1" s="1183"/>
      <c r="JAC1" s="1183"/>
      <c r="JAD1" s="1183"/>
      <c r="JAE1" s="1183"/>
      <c r="JAF1" s="1183"/>
      <c r="JAG1" s="1183"/>
      <c r="JAH1" s="1183"/>
      <c r="JAI1" s="1183"/>
      <c r="JAJ1" s="1183"/>
      <c r="JAK1" s="1183"/>
      <c r="JAL1" s="1183"/>
      <c r="JAM1" s="1183"/>
      <c r="JAN1" s="1183"/>
      <c r="JAO1" s="1183"/>
      <c r="JAP1" s="1183"/>
      <c r="JAQ1" s="1183"/>
      <c r="JAR1" s="1183"/>
      <c r="JAS1" s="1183"/>
      <c r="JAT1" s="1183"/>
      <c r="JAU1" s="1183"/>
      <c r="JAV1" s="1183"/>
      <c r="JAW1" s="1183"/>
      <c r="JAX1" s="1183"/>
      <c r="JAY1" s="1183"/>
      <c r="JAZ1" s="1183"/>
      <c r="JBA1" s="1183"/>
      <c r="JBB1" s="1183"/>
      <c r="JBC1" s="1183"/>
      <c r="JBD1" s="1183"/>
      <c r="JBE1" s="1183"/>
      <c r="JBF1" s="1183"/>
      <c r="JBG1" s="1183"/>
      <c r="JBH1" s="1183"/>
      <c r="JBI1" s="1183"/>
      <c r="JBJ1" s="1183"/>
      <c r="JBK1" s="1183"/>
      <c r="JBL1" s="1183"/>
      <c r="JBM1" s="1183"/>
      <c r="JBN1" s="1183"/>
      <c r="JBO1" s="1183"/>
      <c r="JBP1" s="1183"/>
      <c r="JBQ1" s="1183"/>
      <c r="JBR1" s="1183"/>
      <c r="JBS1" s="1183"/>
      <c r="JBT1" s="1183"/>
      <c r="JBU1" s="1183"/>
      <c r="JBV1" s="1183"/>
      <c r="JBW1" s="1183"/>
      <c r="JBX1" s="1183"/>
      <c r="JBY1" s="1183"/>
      <c r="JBZ1" s="1183"/>
      <c r="JCA1" s="1183"/>
      <c r="JCB1" s="1183"/>
      <c r="JCC1" s="1183"/>
      <c r="JCD1" s="1183"/>
      <c r="JCE1" s="1183"/>
      <c r="JCF1" s="1183"/>
      <c r="JCG1" s="1183"/>
      <c r="JCH1" s="1183"/>
      <c r="JCI1" s="1183"/>
      <c r="JCJ1" s="1183"/>
      <c r="JCK1" s="1183"/>
      <c r="JCL1" s="1183"/>
      <c r="JCM1" s="1183"/>
      <c r="JCN1" s="1183"/>
      <c r="JCO1" s="1183"/>
      <c r="JCP1" s="1183"/>
      <c r="JCQ1" s="1183"/>
      <c r="JCR1" s="1183"/>
      <c r="JCS1" s="1183"/>
      <c r="JCT1" s="1183"/>
      <c r="JCU1" s="1183"/>
      <c r="JCV1" s="1183"/>
      <c r="JCW1" s="1183"/>
      <c r="JCX1" s="1183"/>
      <c r="JCY1" s="1183"/>
      <c r="JCZ1" s="1183"/>
      <c r="JDA1" s="1183"/>
      <c r="JDB1" s="1183"/>
      <c r="JDC1" s="1183"/>
      <c r="JDD1" s="1183"/>
      <c r="JDE1" s="1183"/>
      <c r="JDF1" s="1183"/>
      <c r="JDG1" s="1183"/>
      <c r="JDH1" s="1183"/>
      <c r="JDI1" s="1183"/>
      <c r="JDJ1" s="1183"/>
      <c r="JDK1" s="1183"/>
      <c r="JDL1" s="1183"/>
      <c r="JDM1" s="1183"/>
      <c r="JDN1" s="1183"/>
      <c r="JDO1" s="1183"/>
      <c r="JDP1" s="1183"/>
      <c r="JDQ1" s="1183"/>
      <c r="JDR1" s="1183"/>
      <c r="JDS1" s="1183"/>
      <c r="JDT1" s="1183"/>
      <c r="JDU1" s="1183"/>
      <c r="JDV1" s="1183"/>
      <c r="JDW1" s="1183"/>
      <c r="JDX1" s="1183"/>
      <c r="JDY1" s="1183"/>
      <c r="JDZ1" s="1183"/>
      <c r="JEA1" s="1183"/>
      <c r="JEB1" s="1183"/>
      <c r="JEC1" s="1183"/>
      <c r="JED1" s="1183"/>
      <c r="JEE1" s="1183"/>
      <c r="JEF1" s="1183"/>
      <c r="JEG1" s="1183"/>
      <c r="JEH1" s="1183"/>
      <c r="JEI1" s="1183"/>
      <c r="JEJ1" s="1183"/>
      <c r="JEK1" s="1183"/>
      <c r="JEL1" s="1183"/>
      <c r="JEM1" s="1183"/>
      <c r="JEN1" s="1183"/>
      <c r="JEO1" s="1183"/>
      <c r="JEP1" s="1183"/>
      <c r="JEQ1" s="1183"/>
      <c r="JER1" s="1183"/>
      <c r="JES1" s="1183"/>
      <c r="JET1" s="1183"/>
      <c r="JEU1" s="1183"/>
      <c r="JEV1" s="1183"/>
      <c r="JEW1" s="1183"/>
      <c r="JEX1" s="1183"/>
      <c r="JEY1" s="1183"/>
      <c r="JEZ1" s="1183"/>
      <c r="JFA1" s="1183"/>
      <c r="JFB1" s="1183"/>
      <c r="JFC1" s="1183"/>
      <c r="JFD1" s="1183"/>
      <c r="JFE1" s="1183"/>
      <c r="JFF1" s="1183"/>
      <c r="JFG1" s="1183"/>
      <c r="JFH1" s="1183"/>
      <c r="JFI1" s="1183"/>
      <c r="JFJ1" s="1183"/>
      <c r="JFK1" s="1183"/>
      <c r="JFL1" s="1183"/>
      <c r="JFM1" s="1183"/>
      <c r="JFN1" s="1183"/>
      <c r="JFO1" s="1183"/>
      <c r="JFP1" s="1183"/>
      <c r="JFQ1" s="1183"/>
      <c r="JFR1" s="1183"/>
      <c r="JFS1" s="1183"/>
      <c r="JFT1" s="1183"/>
      <c r="JFU1" s="1183"/>
      <c r="JFV1" s="1183"/>
      <c r="JFW1" s="1183"/>
      <c r="JFX1" s="1183"/>
      <c r="JFY1" s="1183"/>
      <c r="JFZ1" s="1183"/>
      <c r="JGA1" s="1183"/>
      <c r="JGB1" s="1183"/>
      <c r="JGC1" s="1183"/>
      <c r="JGD1" s="1183"/>
      <c r="JGE1" s="1183"/>
      <c r="JGF1" s="1183"/>
      <c r="JGG1" s="1183"/>
      <c r="JGH1" s="1183"/>
      <c r="JGI1" s="1183"/>
      <c r="JGJ1" s="1183"/>
      <c r="JGK1" s="1183"/>
      <c r="JGL1" s="1183"/>
      <c r="JGM1" s="1183"/>
      <c r="JGN1" s="1183"/>
      <c r="JGO1" s="1183"/>
      <c r="JGP1" s="1183"/>
      <c r="JGQ1" s="1183"/>
      <c r="JGR1" s="1183"/>
      <c r="JGS1" s="1183"/>
      <c r="JGT1" s="1183"/>
      <c r="JGU1" s="1183"/>
      <c r="JGV1" s="1183"/>
      <c r="JGW1" s="1183"/>
      <c r="JGX1" s="1183"/>
      <c r="JGY1" s="1183"/>
      <c r="JGZ1" s="1183"/>
      <c r="JHA1" s="1183"/>
      <c r="JHB1" s="1183"/>
      <c r="JHC1" s="1183"/>
      <c r="JHD1" s="1183"/>
      <c r="JHE1" s="1183"/>
      <c r="JHF1" s="1183"/>
      <c r="JHG1" s="1183"/>
      <c r="JHH1" s="1183"/>
      <c r="JHI1" s="1183"/>
      <c r="JHJ1" s="1183"/>
      <c r="JHK1" s="1183"/>
      <c r="JHL1" s="1183"/>
      <c r="JHM1" s="1183"/>
      <c r="JHN1" s="1183"/>
      <c r="JHO1" s="1183"/>
      <c r="JHP1" s="1183"/>
      <c r="JHQ1" s="1183"/>
      <c r="JHR1" s="1183"/>
      <c r="JHS1" s="1183"/>
      <c r="JHT1" s="1183"/>
      <c r="JHU1" s="1183"/>
      <c r="JHV1" s="1183"/>
      <c r="JHW1" s="1183"/>
      <c r="JHX1" s="1183"/>
      <c r="JHY1" s="1183"/>
      <c r="JHZ1" s="1183"/>
      <c r="JIA1" s="1183"/>
      <c r="JIB1" s="1183"/>
      <c r="JIC1" s="1183"/>
      <c r="JID1" s="1183"/>
      <c r="JIE1" s="1183"/>
      <c r="JIF1" s="1183"/>
      <c r="JIG1" s="1183"/>
      <c r="JIH1" s="1183"/>
      <c r="JII1" s="1183"/>
      <c r="JIJ1" s="1183"/>
      <c r="JIK1" s="1183"/>
      <c r="JIL1" s="1183"/>
      <c r="JIM1" s="1183"/>
      <c r="JIN1" s="1183"/>
      <c r="JIO1" s="1183"/>
      <c r="JIP1" s="1183"/>
      <c r="JIQ1" s="1183"/>
      <c r="JIR1" s="1183"/>
      <c r="JIS1" s="1183"/>
      <c r="JIT1" s="1183"/>
      <c r="JIU1" s="1183"/>
      <c r="JIV1" s="1183"/>
      <c r="JIW1" s="1183"/>
      <c r="JIX1" s="1183"/>
      <c r="JIY1" s="1183"/>
      <c r="JIZ1" s="1183"/>
      <c r="JJA1" s="1183"/>
      <c r="JJB1" s="1183"/>
      <c r="JJC1" s="1183"/>
      <c r="JJD1" s="1183"/>
      <c r="JJE1" s="1183"/>
      <c r="JJF1" s="1183"/>
      <c r="JJG1" s="1183"/>
      <c r="JJH1" s="1183"/>
      <c r="JJI1" s="1183"/>
      <c r="JJJ1" s="1183"/>
      <c r="JJK1" s="1183"/>
      <c r="JJL1" s="1183"/>
      <c r="JJM1" s="1183"/>
      <c r="JJN1" s="1183"/>
      <c r="JJO1" s="1183"/>
      <c r="JJP1" s="1183"/>
      <c r="JJQ1" s="1183"/>
      <c r="JJR1" s="1183"/>
      <c r="JJS1" s="1183"/>
      <c r="JJT1" s="1183"/>
      <c r="JJU1" s="1183"/>
      <c r="JJV1" s="1183"/>
      <c r="JJW1" s="1183"/>
      <c r="JJX1" s="1183"/>
      <c r="JJY1" s="1183"/>
      <c r="JJZ1" s="1183"/>
      <c r="JKA1" s="1183"/>
      <c r="JKB1" s="1183"/>
      <c r="JKC1" s="1183"/>
      <c r="JKD1" s="1183"/>
      <c r="JKE1" s="1183"/>
      <c r="JKF1" s="1183"/>
      <c r="JKG1" s="1183"/>
      <c r="JKH1" s="1183"/>
      <c r="JKI1" s="1183"/>
      <c r="JKJ1" s="1183"/>
      <c r="JKK1" s="1183"/>
      <c r="JKL1" s="1183"/>
      <c r="JKM1" s="1183"/>
      <c r="JKN1" s="1183"/>
      <c r="JKO1" s="1183"/>
      <c r="JKP1" s="1183"/>
      <c r="JKQ1" s="1183"/>
      <c r="JKR1" s="1183"/>
      <c r="JKS1" s="1183"/>
      <c r="JKT1" s="1183"/>
      <c r="JKU1" s="1183"/>
      <c r="JKV1" s="1183"/>
      <c r="JKW1" s="1183"/>
      <c r="JKX1" s="1183"/>
      <c r="JKY1" s="1183"/>
      <c r="JKZ1" s="1183"/>
      <c r="JLA1" s="1183"/>
      <c r="JLB1" s="1183"/>
      <c r="JLC1" s="1183"/>
      <c r="JLD1" s="1183"/>
      <c r="JLE1" s="1183"/>
      <c r="JLF1" s="1183"/>
      <c r="JLG1" s="1183"/>
      <c r="JLH1" s="1183"/>
      <c r="JLI1" s="1183"/>
      <c r="JLJ1" s="1183"/>
      <c r="JLK1" s="1183"/>
      <c r="JLL1" s="1183"/>
      <c r="JLM1" s="1183"/>
      <c r="JLN1" s="1183"/>
      <c r="JLO1" s="1183"/>
      <c r="JLP1" s="1183"/>
      <c r="JLQ1" s="1183"/>
      <c r="JLR1" s="1183"/>
      <c r="JLS1" s="1183"/>
      <c r="JLT1" s="1183"/>
      <c r="JLU1" s="1183"/>
      <c r="JLV1" s="1183"/>
      <c r="JLW1" s="1183"/>
      <c r="JLX1" s="1183"/>
      <c r="JLY1" s="1183"/>
      <c r="JLZ1" s="1183"/>
      <c r="JMA1" s="1183"/>
      <c r="JMB1" s="1183"/>
      <c r="JMC1" s="1183"/>
      <c r="JMD1" s="1183"/>
      <c r="JME1" s="1183"/>
      <c r="JMF1" s="1183"/>
      <c r="JMG1" s="1183"/>
      <c r="JMH1" s="1183"/>
      <c r="JMI1" s="1183"/>
      <c r="JMJ1" s="1183"/>
      <c r="JMK1" s="1183"/>
      <c r="JML1" s="1183"/>
      <c r="JMM1" s="1183"/>
      <c r="JMN1" s="1183"/>
      <c r="JMO1" s="1183"/>
      <c r="JMP1" s="1183"/>
      <c r="JMQ1" s="1183"/>
      <c r="JMR1" s="1183"/>
      <c r="JMS1" s="1183"/>
      <c r="JMT1" s="1183"/>
      <c r="JMU1" s="1183"/>
      <c r="JMV1" s="1183"/>
      <c r="JMW1" s="1183"/>
      <c r="JMX1" s="1183"/>
      <c r="JMY1" s="1183"/>
      <c r="JMZ1" s="1183"/>
      <c r="JNA1" s="1183"/>
      <c r="JNB1" s="1183"/>
      <c r="JNC1" s="1183"/>
      <c r="JND1" s="1183"/>
      <c r="JNE1" s="1183"/>
      <c r="JNF1" s="1183"/>
      <c r="JNG1" s="1183"/>
      <c r="JNH1" s="1183"/>
      <c r="JNI1" s="1183"/>
      <c r="JNJ1" s="1183"/>
      <c r="JNK1" s="1183"/>
      <c r="JNL1" s="1183"/>
      <c r="JNM1" s="1183"/>
      <c r="JNN1" s="1183"/>
      <c r="JNO1" s="1183"/>
      <c r="JNP1" s="1183"/>
      <c r="JNQ1" s="1183"/>
      <c r="JNR1" s="1183"/>
      <c r="JNS1" s="1183"/>
      <c r="JNT1" s="1183"/>
      <c r="JNU1" s="1183"/>
      <c r="JNV1" s="1183"/>
      <c r="JNW1" s="1183"/>
      <c r="JNX1" s="1183"/>
      <c r="JNY1" s="1183"/>
      <c r="JNZ1" s="1183"/>
      <c r="JOA1" s="1183"/>
      <c r="JOB1" s="1183"/>
      <c r="JOC1" s="1183"/>
      <c r="JOD1" s="1183"/>
      <c r="JOE1" s="1183"/>
      <c r="JOF1" s="1183"/>
      <c r="JOG1" s="1183"/>
      <c r="JOH1" s="1183"/>
      <c r="JOI1" s="1183"/>
      <c r="JOJ1" s="1183"/>
      <c r="JOK1" s="1183"/>
      <c r="JOL1" s="1183"/>
      <c r="JOM1" s="1183"/>
      <c r="JON1" s="1183"/>
      <c r="JOO1" s="1183"/>
      <c r="JOP1" s="1183"/>
      <c r="JOQ1" s="1183"/>
      <c r="JOR1" s="1183"/>
      <c r="JOS1" s="1183"/>
      <c r="JOT1" s="1183"/>
      <c r="JOU1" s="1183"/>
      <c r="JOV1" s="1183"/>
      <c r="JOW1" s="1183"/>
      <c r="JOX1" s="1183"/>
      <c r="JOY1" s="1183"/>
      <c r="JOZ1" s="1183"/>
      <c r="JPA1" s="1183"/>
      <c r="JPB1" s="1183"/>
      <c r="JPC1" s="1183"/>
      <c r="JPD1" s="1183"/>
      <c r="JPE1" s="1183"/>
      <c r="JPF1" s="1183"/>
      <c r="JPG1" s="1183"/>
      <c r="JPH1" s="1183"/>
      <c r="JPI1" s="1183"/>
      <c r="JPJ1" s="1183"/>
      <c r="JPK1" s="1183"/>
      <c r="JPL1" s="1183"/>
      <c r="JPM1" s="1183"/>
      <c r="JPN1" s="1183"/>
      <c r="JPO1" s="1183"/>
      <c r="JPP1" s="1183"/>
      <c r="JPQ1" s="1183"/>
      <c r="JPR1" s="1183"/>
      <c r="JPS1" s="1183"/>
      <c r="JPT1" s="1183"/>
      <c r="JPU1" s="1183"/>
      <c r="JPV1" s="1183"/>
      <c r="JPW1" s="1183"/>
      <c r="JPX1" s="1183"/>
      <c r="JPY1" s="1183"/>
      <c r="JPZ1" s="1183"/>
      <c r="JQA1" s="1183"/>
      <c r="JQB1" s="1183"/>
      <c r="JQC1" s="1183"/>
      <c r="JQD1" s="1183"/>
      <c r="JQE1" s="1183"/>
      <c r="JQF1" s="1183"/>
      <c r="JQG1" s="1183"/>
      <c r="JQH1" s="1183"/>
      <c r="JQI1" s="1183"/>
      <c r="JQJ1" s="1183"/>
      <c r="JQK1" s="1183"/>
      <c r="JQL1" s="1183"/>
      <c r="JQM1" s="1183"/>
      <c r="JQN1" s="1183"/>
      <c r="JQO1" s="1183"/>
      <c r="JQP1" s="1183"/>
      <c r="JQQ1" s="1183"/>
      <c r="JQR1" s="1183"/>
      <c r="JQS1" s="1183"/>
      <c r="JQT1" s="1183"/>
      <c r="JQU1" s="1183"/>
      <c r="JQV1" s="1183"/>
      <c r="JQW1" s="1183"/>
      <c r="JQX1" s="1183"/>
      <c r="JQY1" s="1183"/>
      <c r="JQZ1" s="1183"/>
      <c r="JRA1" s="1183"/>
      <c r="JRB1" s="1183"/>
      <c r="JRC1" s="1183"/>
      <c r="JRD1" s="1183"/>
      <c r="JRE1" s="1183"/>
      <c r="JRF1" s="1183"/>
      <c r="JRG1" s="1183"/>
      <c r="JRH1" s="1183"/>
      <c r="JRI1" s="1183"/>
      <c r="JRJ1" s="1183"/>
      <c r="JRK1" s="1183"/>
      <c r="JRL1" s="1183"/>
      <c r="JRM1" s="1183"/>
      <c r="JRN1" s="1183"/>
      <c r="JRO1" s="1183"/>
      <c r="JRP1" s="1183"/>
      <c r="JRQ1" s="1183"/>
      <c r="JRR1" s="1183"/>
      <c r="JRS1" s="1183"/>
      <c r="JRT1" s="1183"/>
      <c r="JRU1" s="1183"/>
      <c r="JRV1" s="1183"/>
      <c r="JRW1" s="1183"/>
      <c r="JRX1" s="1183"/>
      <c r="JRY1" s="1183"/>
      <c r="JRZ1" s="1183"/>
      <c r="JSA1" s="1183"/>
      <c r="JSB1" s="1183"/>
      <c r="JSC1" s="1183"/>
      <c r="JSD1" s="1183"/>
      <c r="JSE1" s="1183"/>
      <c r="JSF1" s="1183"/>
      <c r="JSG1" s="1183"/>
      <c r="JSH1" s="1183"/>
      <c r="JSI1" s="1183"/>
      <c r="JSJ1" s="1183"/>
      <c r="JSK1" s="1183"/>
      <c r="JSL1" s="1183"/>
      <c r="JSM1" s="1183"/>
      <c r="JSN1" s="1183"/>
      <c r="JSO1" s="1183"/>
      <c r="JSP1" s="1183"/>
      <c r="JSQ1" s="1183"/>
      <c r="JSR1" s="1183"/>
      <c r="JSS1" s="1183"/>
      <c r="JST1" s="1183"/>
      <c r="JSU1" s="1183"/>
      <c r="JSV1" s="1183"/>
      <c r="JSW1" s="1183"/>
      <c r="JSX1" s="1183"/>
      <c r="JSY1" s="1183"/>
      <c r="JSZ1" s="1183"/>
      <c r="JTA1" s="1183"/>
      <c r="JTB1" s="1183"/>
      <c r="JTC1" s="1183"/>
      <c r="JTD1" s="1183"/>
      <c r="JTE1" s="1183"/>
      <c r="JTF1" s="1183"/>
      <c r="JTG1" s="1183"/>
      <c r="JTH1" s="1183"/>
      <c r="JTI1" s="1183"/>
      <c r="JTJ1" s="1183"/>
      <c r="JTK1" s="1183"/>
      <c r="JTL1" s="1183"/>
      <c r="JTM1" s="1183"/>
      <c r="JTN1" s="1183"/>
      <c r="JTO1" s="1183"/>
      <c r="JTP1" s="1183"/>
      <c r="JTQ1" s="1183"/>
      <c r="JTR1" s="1183"/>
      <c r="JTS1" s="1183"/>
      <c r="JTT1" s="1183"/>
      <c r="JTU1" s="1183"/>
      <c r="JTV1" s="1183"/>
      <c r="JTW1" s="1183"/>
      <c r="JTX1" s="1183"/>
      <c r="JTY1" s="1183"/>
      <c r="JTZ1" s="1183"/>
      <c r="JUA1" s="1183"/>
      <c r="JUB1" s="1183"/>
      <c r="JUC1" s="1183"/>
      <c r="JUD1" s="1183"/>
      <c r="JUE1" s="1183"/>
      <c r="JUF1" s="1183"/>
      <c r="JUG1" s="1183"/>
      <c r="JUH1" s="1183"/>
      <c r="JUI1" s="1183"/>
      <c r="JUJ1" s="1183"/>
      <c r="JUK1" s="1183"/>
      <c r="JUL1" s="1183"/>
      <c r="JUM1" s="1183"/>
      <c r="JUN1" s="1183"/>
      <c r="JUO1" s="1183"/>
      <c r="JUP1" s="1183"/>
      <c r="JUQ1" s="1183"/>
      <c r="JUR1" s="1183"/>
      <c r="JUS1" s="1183"/>
      <c r="JUT1" s="1183"/>
      <c r="JUU1" s="1183"/>
      <c r="JUV1" s="1183"/>
      <c r="JUW1" s="1183"/>
      <c r="JUX1" s="1183"/>
      <c r="JUY1" s="1183"/>
      <c r="JUZ1" s="1183"/>
      <c r="JVA1" s="1183"/>
      <c r="JVB1" s="1183"/>
      <c r="JVC1" s="1183"/>
      <c r="JVD1" s="1183"/>
      <c r="JVE1" s="1183"/>
      <c r="JVF1" s="1183"/>
      <c r="JVG1" s="1183"/>
      <c r="JVH1" s="1183"/>
      <c r="JVI1" s="1183"/>
      <c r="JVJ1" s="1183"/>
      <c r="JVK1" s="1183"/>
      <c r="JVL1" s="1183"/>
      <c r="JVM1" s="1183"/>
      <c r="JVN1" s="1183"/>
      <c r="JVO1" s="1183"/>
      <c r="JVP1" s="1183"/>
      <c r="JVQ1" s="1183"/>
      <c r="JVR1" s="1183"/>
      <c r="JVS1" s="1183"/>
      <c r="JVT1" s="1183"/>
      <c r="JVU1" s="1183"/>
      <c r="JVV1" s="1183"/>
      <c r="JVW1" s="1183"/>
      <c r="JVX1" s="1183"/>
      <c r="JVY1" s="1183"/>
      <c r="JVZ1" s="1183"/>
      <c r="JWA1" s="1183"/>
      <c r="JWB1" s="1183"/>
      <c r="JWC1" s="1183"/>
      <c r="JWD1" s="1183"/>
      <c r="JWE1" s="1183"/>
      <c r="JWF1" s="1183"/>
      <c r="JWG1" s="1183"/>
      <c r="JWH1" s="1183"/>
      <c r="JWI1" s="1183"/>
      <c r="JWJ1" s="1183"/>
      <c r="JWK1" s="1183"/>
      <c r="JWL1" s="1183"/>
      <c r="JWM1" s="1183"/>
      <c r="JWN1" s="1183"/>
      <c r="JWO1" s="1183"/>
      <c r="JWP1" s="1183"/>
      <c r="JWQ1" s="1183"/>
      <c r="JWR1" s="1183"/>
      <c r="JWS1" s="1183"/>
      <c r="JWT1" s="1183"/>
      <c r="JWU1" s="1183"/>
      <c r="JWV1" s="1183"/>
      <c r="JWW1" s="1183"/>
      <c r="JWX1" s="1183"/>
      <c r="JWY1" s="1183"/>
      <c r="JWZ1" s="1183"/>
      <c r="JXA1" s="1183"/>
      <c r="JXB1" s="1183"/>
      <c r="JXC1" s="1183"/>
      <c r="JXD1" s="1183"/>
      <c r="JXE1" s="1183"/>
      <c r="JXF1" s="1183"/>
      <c r="JXG1" s="1183"/>
      <c r="JXH1" s="1183"/>
      <c r="JXI1" s="1183"/>
      <c r="JXJ1" s="1183"/>
      <c r="JXK1" s="1183"/>
      <c r="JXL1" s="1183"/>
      <c r="JXM1" s="1183"/>
      <c r="JXN1" s="1183"/>
      <c r="JXO1" s="1183"/>
      <c r="JXP1" s="1183"/>
      <c r="JXQ1" s="1183"/>
      <c r="JXR1" s="1183"/>
      <c r="JXS1" s="1183"/>
      <c r="JXT1" s="1183"/>
      <c r="JXU1" s="1183"/>
      <c r="JXV1" s="1183"/>
      <c r="JXW1" s="1183"/>
      <c r="JXX1" s="1183"/>
      <c r="JXY1" s="1183"/>
      <c r="JXZ1" s="1183"/>
      <c r="JYA1" s="1183"/>
      <c r="JYB1" s="1183"/>
      <c r="JYC1" s="1183"/>
      <c r="JYD1" s="1183"/>
      <c r="JYE1" s="1183"/>
      <c r="JYF1" s="1183"/>
      <c r="JYG1" s="1183"/>
      <c r="JYH1" s="1183"/>
      <c r="JYI1" s="1183"/>
      <c r="JYJ1" s="1183"/>
      <c r="JYK1" s="1183"/>
      <c r="JYL1" s="1183"/>
      <c r="JYM1" s="1183"/>
      <c r="JYN1" s="1183"/>
      <c r="JYO1" s="1183"/>
      <c r="JYP1" s="1183"/>
      <c r="JYQ1" s="1183"/>
      <c r="JYR1" s="1183"/>
      <c r="JYS1" s="1183"/>
      <c r="JYT1" s="1183"/>
      <c r="JYU1" s="1183"/>
      <c r="JYV1" s="1183"/>
      <c r="JYW1" s="1183"/>
      <c r="JYX1" s="1183"/>
      <c r="JYY1" s="1183"/>
      <c r="JYZ1" s="1183"/>
      <c r="JZA1" s="1183"/>
      <c r="JZB1" s="1183"/>
      <c r="JZC1" s="1183"/>
      <c r="JZD1" s="1183"/>
      <c r="JZE1" s="1183"/>
      <c r="JZF1" s="1183"/>
      <c r="JZG1" s="1183"/>
      <c r="JZH1" s="1183"/>
      <c r="JZI1" s="1183"/>
      <c r="JZJ1" s="1183"/>
      <c r="JZK1" s="1183"/>
      <c r="JZL1" s="1183"/>
      <c r="JZM1" s="1183"/>
      <c r="JZN1" s="1183"/>
      <c r="JZO1" s="1183"/>
      <c r="JZP1" s="1183"/>
      <c r="JZQ1" s="1183"/>
      <c r="JZR1" s="1183"/>
      <c r="JZS1" s="1183"/>
      <c r="JZT1" s="1183"/>
      <c r="JZU1" s="1183"/>
      <c r="JZV1" s="1183"/>
      <c r="JZW1" s="1183"/>
      <c r="JZX1" s="1183"/>
      <c r="JZY1" s="1183"/>
      <c r="JZZ1" s="1183"/>
      <c r="KAA1" s="1183"/>
      <c r="KAB1" s="1183"/>
      <c r="KAC1" s="1183"/>
      <c r="KAD1" s="1183"/>
      <c r="KAE1" s="1183"/>
      <c r="KAF1" s="1183"/>
      <c r="KAG1" s="1183"/>
      <c r="KAH1" s="1183"/>
      <c r="KAI1" s="1183"/>
      <c r="KAJ1" s="1183"/>
      <c r="KAK1" s="1183"/>
      <c r="KAL1" s="1183"/>
      <c r="KAM1" s="1183"/>
      <c r="KAN1" s="1183"/>
      <c r="KAO1" s="1183"/>
      <c r="KAP1" s="1183"/>
      <c r="KAQ1" s="1183"/>
      <c r="KAR1" s="1183"/>
      <c r="KAS1" s="1183"/>
      <c r="KAT1" s="1183"/>
      <c r="KAU1" s="1183"/>
      <c r="KAV1" s="1183"/>
      <c r="KAW1" s="1183"/>
      <c r="KAX1" s="1183"/>
      <c r="KAY1" s="1183"/>
      <c r="KAZ1" s="1183"/>
      <c r="KBA1" s="1183"/>
      <c r="KBB1" s="1183"/>
      <c r="KBC1" s="1183"/>
      <c r="KBD1" s="1183"/>
      <c r="KBE1" s="1183"/>
      <c r="KBF1" s="1183"/>
      <c r="KBG1" s="1183"/>
      <c r="KBH1" s="1183"/>
      <c r="KBI1" s="1183"/>
      <c r="KBJ1" s="1183"/>
      <c r="KBK1" s="1183"/>
      <c r="KBL1" s="1183"/>
      <c r="KBM1" s="1183"/>
      <c r="KBN1" s="1183"/>
      <c r="KBO1" s="1183"/>
      <c r="KBP1" s="1183"/>
      <c r="KBQ1" s="1183"/>
      <c r="KBR1" s="1183"/>
      <c r="KBS1" s="1183"/>
      <c r="KBT1" s="1183"/>
      <c r="KBU1" s="1183"/>
      <c r="KBV1" s="1183"/>
      <c r="KBW1" s="1183"/>
      <c r="KBX1" s="1183"/>
      <c r="KBY1" s="1183"/>
      <c r="KBZ1" s="1183"/>
      <c r="KCA1" s="1183"/>
      <c r="KCB1" s="1183"/>
      <c r="KCC1" s="1183"/>
      <c r="KCD1" s="1183"/>
      <c r="KCE1" s="1183"/>
      <c r="KCF1" s="1183"/>
      <c r="KCG1" s="1183"/>
      <c r="KCH1" s="1183"/>
      <c r="KCI1" s="1183"/>
      <c r="KCJ1" s="1183"/>
      <c r="KCK1" s="1183"/>
      <c r="KCL1" s="1183"/>
      <c r="KCM1" s="1183"/>
      <c r="KCN1" s="1183"/>
      <c r="KCO1" s="1183"/>
      <c r="KCP1" s="1183"/>
      <c r="KCQ1" s="1183"/>
      <c r="KCR1" s="1183"/>
      <c r="KCS1" s="1183"/>
      <c r="KCT1" s="1183"/>
      <c r="KCU1" s="1183"/>
      <c r="KCV1" s="1183"/>
      <c r="KCW1" s="1183"/>
      <c r="KCX1" s="1183"/>
      <c r="KCY1" s="1183"/>
      <c r="KCZ1" s="1183"/>
      <c r="KDA1" s="1183"/>
      <c r="KDB1" s="1183"/>
      <c r="KDC1" s="1183"/>
      <c r="KDD1" s="1183"/>
      <c r="KDE1" s="1183"/>
      <c r="KDF1" s="1183"/>
      <c r="KDG1" s="1183"/>
      <c r="KDH1" s="1183"/>
      <c r="KDI1" s="1183"/>
      <c r="KDJ1" s="1183"/>
      <c r="KDK1" s="1183"/>
      <c r="KDL1" s="1183"/>
      <c r="KDM1" s="1183"/>
      <c r="KDN1" s="1183"/>
      <c r="KDO1" s="1183"/>
      <c r="KDP1" s="1183"/>
      <c r="KDQ1" s="1183"/>
      <c r="KDR1" s="1183"/>
      <c r="KDS1" s="1183"/>
      <c r="KDT1" s="1183"/>
      <c r="KDU1" s="1183"/>
      <c r="KDV1" s="1183"/>
      <c r="KDW1" s="1183"/>
      <c r="KDX1" s="1183"/>
      <c r="KDY1" s="1183"/>
      <c r="KDZ1" s="1183"/>
      <c r="KEA1" s="1183"/>
      <c r="KEB1" s="1183"/>
      <c r="KEC1" s="1183"/>
      <c r="KED1" s="1183"/>
      <c r="KEE1" s="1183"/>
      <c r="KEF1" s="1183"/>
      <c r="KEG1" s="1183"/>
      <c r="KEH1" s="1183"/>
      <c r="KEI1" s="1183"/>
      <c r="KEJ1" s="1183"/>
      <c r="KEK1" s="1183"/>
      <c r="KEL1" s="1183"/>
      <c r="KEM1" s="1183"/>
      <c r="KEN1" s="1183"/>
      <c r="KEO1" s="1183"/>
      <c r="KEP1" s="1183"/>
      <c r="KEQ1" s="1183"/>
      <c r="KER1" s="1183"/>
      <c r="KES1" s="1183"/>
      <c r="KET1" s="1183"/>
      <c r="KEU1" s="1183"/>
      <c r="KEV1" s="1183"/>
      <c r="KEW1" s="1183"/>
      <c r="KEX1" s="1183"/>
      <c r="KEY1" s="1183"/>
      <c r="KEZ1" s="1183"/>
      <c r="KFA1" s="1183"/>
      <c r="KFB1" s="1183"/>
      <c r="KFC1" s="1183"/>
      <c r="KFD1" s="1183"/>
      <c r="KFE1" s="1183"/>
      <c r="KFF1" s="1183"/>
      <c r="KFG1" s="1183"/>
      <c r="KFH1" s="1183"/>
      <c r="KFI1" s="1183"/>
      <c r="KFJ1" s="1183"/>
      <c r="KFK1" s="1183"/>
      <c r="KFL1" s="1183"/>
      <c r="KFM1" s="1183"/>
      <c r="KFN1" s="1183"/>
      <c r="KFO1" s="1183"/>
      <c r="KFP1" s="1183"/>
      <c r="KFQ1" s="1183"/>
      <c r="KFR1" s="1183"/>
      <c r="KFS1" s="1183"/>
      <c r="KFT1" s="1183"/>
      <c r="KFU1" s="1183"/>
      <c r="KFV1" s="1183"/>
      <c r="KFW1" s="1183"/>
      <c r="KFX1" s="1183"/>
      <c r="KFY1" s="1183"/>
      <c r="KFZ1" s="1183"/>
      <c r="KGA1" s="1183"/>
      <c r="KGB1" s="1183"/>
      <c r="KGC1" s="1183"/>
      <c r="KGD1" s="1183"/>
      <c r="KGE1" s="1183"/>
      <c r="KGF1" s="1183"/>
      <c r="KGG1" s="1183"/>
      <c r="KGH1" s="1183"/>
      <c r="KGI1" s="1183"/>
      <c r="KGJ1" s="1183"/>
      <c r="KGK1" s="1183"/>
      <c r="KGL1" s="1183"/>
      <c r="KGM1" s="1183"/>
      <c r="KGN1" s="1183"/>
      <c r="KGO1" s="1183"/>
      <c r="KGP1" s="1183"/>
      <c r="KGQ1" s="1183"/>
      <c r="KGR1" s="1183"/>
      <c r="KGS1" s="1183"/>
      <c r="KGT1" s="1183"/>
      <c r="KGU1" s="1183"/>
      <c r="KGV1" s="1183"/>
      <c r="KGW1" s="1183"/>
      <c r="KGX1" s="1183"/>
      <c r="KGY1" s="1183"/>
      <c r="KGZ1" s="1183"/>
      <c r="KHA1" s="1183"/>
      <c r="KHB1" s="1183"/>
      <c r="KHC1" s="1183"/>
      <c r="KHD1" s="1183"/>
      <c r="KHE1" s="1183"/>
      <c r="KHF1" s="1183"/>
      <c r="KHG1" s="1183"/>
      <c r="KHH1" s="1183"/>
      <c r="KHI1" s="1183"/>
      <c r="KHJ1" s="1183"/>
      <c r="KHK1" s="1183"/>
      <c r="KHL1" s="1183"/>
      <c r="KHM1" s="1183"/>
      <c r="KHN1" s="1183"/>
      <c r="KHO1" s="1183"/>
      <c r="KHP1" s="1183"/>
      <c r="KHQ1" s="1183"/>
      <c r="KHR1" s="1183"/>
      <c r="KHS1" s="1183"/>
      <c r="KHT1" s="1183"/>
      <c r="KHU1" s="1183"/>
      <c r="KHV1" s="1183"/>
      <c r="KHW1" s="1183"/>
      <c r="KHX1" s="1183"/>
      <c r="KHY1" s="1183"/>
      <c r="KHZ1" s="1183"/>
      <c r="KIA1" s="1183"/>
      <c r="KIB1" s="1183"/>
      <c r="KIC1" s="1183"/>
      <c r="KID1" s="1183"/>
      <c r="KIE1" s="1183"/>
      <c r="KIF1" s="1183"/>
      <c r="KIG1" s="1183"/>
      <c r="KIH1" s="1183"/>
      <c r="KII1" s="1183"/>
      <c r="KIJ1" s="1183"/>
      <c r="KIK1" s="1183"/>
      <c r="KIL1" s="1183"/>
      <c r="KIM1" s="1183"/>
      <c r="KIN1" s="1183"/>
      <c r="KIO1" s="1183"/>
      <c r="KIP1" s="1183"/>
      <c r="KIQ1" s="1183"/>
      <c r="KIR1" s="1183"/>
      <c r="KIS1" s="1183"/>
      <c r="KIT1" s="1183"/>
      <c r="KIU1" s="1183"/>
      <c r="KIV1" s="1183"/>
      <c r="KIW1" s="1183"/>
      <c r="KIX1" s="1183"/>
      <c r="KIY1" s="1183"/>
      <c r="KIZ1" s="1183"/>
      <c r="KJA1" s="1183"/>
      <c r="KJB1" s="1183"/>
      <c r="KJC1" s="1183"/>
      <c r="KJD1" s="1183"/>
      <c r="KJE1" s="1183"/>
      <c r="KJF1" s="1183"/>
      <c r="KJG1" s="1183"/>
      <c r="KJH1" s="1183"/>
      <c r="KJI1" s="1183"/>
      <c r="KJJ1" s="1183"/>
      <c r="KJK1" s="1183"/>
      <c r="KJL1" s="1183"/>
      <c r="KJM1" s="1183"/>
      <c r="KJN1" s="1183"/>
      <c r="KJO1" s="1183"/>
      <c r="KJP1" s="1183"/>
      <c r="KJQ1" s="1183"/>
      <c r="KJR1" s="1183"/>
      <c r="KJS1" s="1183"/>
      <c r="KJT1" s="1183"/>
      <c r="KJU1" s="1183"/>
      <c r="KJV1" s="1183"/>
      <c r="KJW1" s="1183"/>
      <c r="KJX1" s="1183"/>
      <c r="KJY1" s="1183"/>
      <c r="KJZ1" s="1183"/>
      <c r="KKA1" s="1183"/>
      <c r="KKB1" s="1183"/>
      <c r="KKC1" s="1183"/>
      <c r="KKD1" s="1183"/>
      <c r="KKE1" s="1183"/>
      <c r="KKF1" s="1183"/>
      <c r="KKG1" s="1183"/>
      <c r="KKH1" s="1183"/>
      <c r="KKI1" s="1183"/>
      <c r="KKJ1" s="1183"/>
      <c r="KKK1" s="1183"/>
      <c r="KKL1" s="1183"/>
      <c r="KKM1" s="1183"/>
      <c r="KKN1" s="1183"/>
      <c r="KKO1" s="1183"/>
      <c r="KKP1" s="1183"/>
      <c r="KKQ1" s="1183"/>
      <c r="KKR1" s="1183"/>
      <c r="KKS1" s="1183"/>
      <c r="KKT1" s="1183"/>
      <c r="KKU1" s="1183"/>
      <c r="KKV1" s="1183"/>
      <c r="KKW1" s="1183"/>
      <c r="KKX1" s="1183"/>
      <c r="KKY1" s="1183"/>
      <c r="KKZ1" s="1183"/>
      <c r="KLA1" s="1183"/>
      <c r="KLB1" s="1183"/>
      <c r="KLC1" s="1183"/>
      <c r="KLD1" s="1183"/>
      <c r="KLE1" s="1183"/>
      <c r="KLF1" s="1183"/>
      <c r="KLG1" s="1183"/>
      <c r="KLH1" s="1183"/>
      <c r="KLI1" s="1183"/>
      <c r="KLJ1" s="1183"/>
      <c r="KLK1" s="1183"/>
      <c r="KLL1" s="1183"/>
      <c r="KLM1" s="1183"/>
      <c r="KLN1" s="1183"/>
      <c r="KLO1" s="1183"/>
      <c r="KLP1" s="1183"/>
      <c r="KLQ1" s="1183"/>
      <c r="KLR1" s="1183"/>
      <c r="KLS1" s="1183"/>
      <c r="KLT1" s="1183"/>
      <c r="KLU1" s="1183"/>
      <c r="KLV1" s="1183"/>
      <c r="KLW1" s="1183"/>
      <c r="KLX1" s="1183"/>
      <c r="KLY1" s="1183"/>
      <c r="KLZ1" s="1183"/>
      <c r="KMA1" s="1183"/>
      <c r="KMB1" s="1183"/>
      <c r="KMC1" s="1183"/>
      <c r="KMD1" s="1183"/>
      <c r="KME1" s="1183"/>
      <c r="KMF1" s="1183"/>
      <c r="KMG1" s="1183"/>
      <c r="KMH1" s="1183"/>
      <c r="KMI1" s="1183"/>
      <c r="KMJ1" s="1183"/>
      <c r="KMK1" s="1183"/>
      <c r="KML1" s="1183"/>
      <c r="KMM1" s="1183"/>
      <c r="KMN1" s="1183"/>
      <c r="KMO1" s="1183"/>
      <c r="KMP1" s="1183"/>
      <c r="KMQ1" s="1183"/>
      <c r="KMR1" s="1183"/>
      <c r="KMS1" s="1183"/>
      <c r="KMT1" s="1183"/>
      <c r="KMU1" s="1183"/>
      <c r="KMV1" s="1183"/>
      <c r="KMW1" s="1183"/>
      <c r="KMX1" s="1183"/>
      <c r="KMY1" s="1183"/>
      <c r="KMZ1" s="1183"/>
      <c r="KNA1" s="1183"/>
      <c r="KNB1" s="1183"/>
      <c r="KNC1" s="1183"/>
      <c r="KND1" s="1183"/>
      <c r="KNE1" s="1183"/>
      <c r="KNF1" s="1183"/>
      <c r="KNG1" s="1183"/>
      <c r="KNH1" s="1183"/>
      <c r="KNI1" s="1183"/>
      <c r="KNJ1" s="1183"/>
      <c r="KNK1" s="1183"/>
      <c r="KNL1" s="1183"/>
      <c r="KNM1" s="1183"/>
      <c r="KNN1" s="1183"/>
      <c r="KNO1" s="1183"/>
      <c r="KNP1" s="1183"/>
      <c r="KNQ1" s="1183"/>
      <c r="KNR1" s="1183"/>
      <c r="KNS1" s="1183"/>
      <c r="KNT1" s="1183"/>
      <c r="KNU1" s="1183"/>
      <c r="KNV1" s="1183"/>
      <c r="KNW1" s="1183"/>
      <c r="KNX1" s="1183"/>
      <c r="KNY1" s="1183"/>
      <c r="KNZ1" s="1183"/>
      <c r="KOA1" s="1183"/>
      <c r="KOB1" s="1183"/>
      <c r="KOC1" s="1183"/>
      <c r="KOD1" s="1183"/>
      <c r="KOE1" s="1183"/>
      <c r="KOF1" s="1183"/>
      <c r="KOG1" s="1183"/>
      <c r="KOH1" s="1183"/>
      <c r="KOI1" s="1183"/>
      <c r="KOJ1" s="1183"/>
      <c r="KOK1" s="1183"/>
      <c r="KOL1" s="1183"/>
      <c r="KOM1" s="1183"/>
      <c r="KON1" s="1183"/>
      <c r="KOO1" s="1183"/>
      <c r="KOP1" s="1183"/>
      <c r="KOQ1" s="1183"/>
      <c r="KOR1" s="1183"/>
      <c r="KOS1" s="1183"/>
      <c r="KOT1" s="1183"/>
      <c r="KOU1" s="1183"/>
      <c r="KOV1" s="1183"/>
      <c r="KOW1" s="1183"/>
      <c r="KOX1" s="1183"/>
      <c r="KOY1" s="1183"/>
      <c r="KOZ1" s="1183"/>
      <c r="KPA1" s="1183"/>
      <c r="KPB1" s="1183"/>
      <c r="KPC1" s="1183"/>
      <c r="KPD1" s="1183"/>
      <c r="KPE1" s="1183"/>
      <c r="KPF1" s="1183"/>
      <c r="KPG1" s="1183"/>
      <c r="KPH1" s="1183"/>
      <c r="KPI1" s="1183"/>
      <c r="KPJ1" s="1183"/>
      <c r="KPK1" s="1183"/>
      <c r="KPL1" s="1183"/>
      <c r="KPM1" s="1183"/>
      <c r="KPN1" s="1183"/>
      <c r="KPO1" s="1183"/>
      <c r="KPP1" s="1183"/>
      <c r="KPQ1" s="1183"/>
      <c r="KPR1" s="1183"/>
      <c r="KPS1" s="1183"/>
      <c r="KPT1" s="1183"/>
      <c r="KPU1" s="1183"/>
      <c r="KPV1" s="1183"/>
      <c r="KPW1" s="1183"/>
      <c r="KPX1" s="1183"/>
      <c r="KPY1" s="1183"/>
      <c r="KPZ1" s="1183"/>
      <c r="KQA1" s="1183"/>
      <c r="KQB1" s="1183"/>
      <c r="KQC1" s="1183"/>
      <c r="KQD1" s="1183"/>
      <c r="KQE1" s="1183"/>
      <c r="KQF1" s="1183"/>
      <c r="KQG1" s="1183"/>
      <c r="KQH1" s="1183"/>
      <c r="KQI1" s="1183"/>
      <c r="KQJ1" s="1183"/>
      <c r="KQK1" s="1183"/>
      <c r="KQL1" s="1183"/>
      <c r="KQM1" s="1183"/>
      <c r="KQN1" s="1183"/>
      <c r="KQO1" s="1183"/>
      <c r="KQP1" s="1183"/>
      <c r="KQQ1" s="1183"/>
      <c r="KQR1" s="1183"/>
      <c r="KQS1" s="1183"/>
      <c r="KQT1" s="1183"/>
      <c r="KQU1" s="1183"/>
      <c r="KQV1" s="1183"/>
      <c r="KQW1" s="1183"/>
      <c r="KQX1" s="1183"/>
      <c r="KQY1" s="1183"/>
      <c r="KQZ1" s="1183"/>
      <c r="KRA1" s="1183"/>
      <c r="KRB1" s="1183"/>
      <c r="KRC1" s="1183"/>
      <c r="KRD1" s="1183"/>
      <c r="KRE1" s="1183"/>
      <c r="KRF1" s="1183"/>
      <c r="KRG1" s="1183"/>
      <c r="KRH1" s="1183"/>
      <c r="KRI1" s="1183"/>
      <c r="KRJ1" s="1183"/>
      <c r="KRK1" s="1183"/>
      <c r="KRL1" s="1183"/>
      <c r="KRM1" s="1183"/>
      <c r="KRN1" s="1183"/>
      <c r="KRO1" s="1183"/>
      <c r="KRP1" s="1183"/>
      <c r="KRQ1" s="1183"/>
      <c r="KRR1" s="1183"/>
      <c r="KRS1" s="1183"/>
      <c r="KRT1" s="1183"/>
      <c r="KRU1" s="1183"/>
      <c r="KRV1" s="1183"/>
      <c r="KRW1" s="1183"/>
      <c r="KRX1" s="1183"/>
      <c r="KRY1" s="1183"/>
      <c r="KRZ1" s="1183"/>
      <c r="KSA1" s="1183"/>
      <c r="KSB1" s="1183"/>
      <c r="KSC1" s="1183"/>
      <c r="KSD1" s="1183"/>
      <c r="KSE1" s="1183"/>
      <c r="KSF1" s="1183"/>
      <c r="KSG1" s="1183"/>
      <c r="KSH1" s="1183"/>
      <c r="KSI1" s="1183"/>
      <c r="KSJ1" s="1183"/>
      <c r="KSK1" s="1183"/>
      <c r="KSL1" s="1183"/>
      <c r="KSM1" s="1183"/>
      <c r="KSN1" s="1183"/>
      <c r="KSO1" s="1183"/>
      <c r="KSP1" s="1183"/>
      <c r="KSQ1" s="1183"/>
      <c r="KSR1" s="1183"/>
      <c r="KSS1" s="1183"/>
      <c r="KST1" s="1183"/>
      <c r="KSU1" s="1183"/>
      <c r="KSV1" s="1183"/>
      <c r="KSW1" s="1183"/>
      <c r="KSX1" s="1183"/>
      <c r="KSY1" s="1183"/>
      <c r="KSZ1" s="1183"/>
      <c r="KTA1" s="1183"/>
      <c r="KTB1" s="1183"/>
      <c r="KTC1" s="1183"/>
      <c r="KTD1" s="1183"/>
      <c r="KTE1" s="1183"/>
      <c r="KTF1" s="1183"/>
      <c r="KTG1" s="1183"/>
      <c r="KTH1" s="1183"/>
      <c r="KTI1" s="1183"/>
      <c r="KTJ1" s="1183"/>
      <c r="KTK1" s="1183"/>
      <c r="KTL1" s="1183"/>
      <c r="KTM1" s="1183"/>
      <c r="KTN1" s="1183"/>
      <c r="KTO1" s="1183"/>
      <c r="KTP1" s="1183"/>
      <c r="KTQ1" s="1183"/>
      <c r="KTR1" s="1183"/>
      <c r="KTS1" s="1183"/>
      <c r="KTT1" s="1183"/>
      <c r="KTU1" s="1183"/>
      <c r="KTV1" s="1183"/>
      <c r="KTW1" s="1183"/>
      <c r="KTX1" s="1183"/>
      <c r="KTY1" s="1183"/>
      <c r="KTZ1" s="1183"/>
      <c r="KUA1" s="1183"/>
      <c r="KUB1" s="1183"/>
      <c r="KUC1" s="1183"/>
      <c r="KUD1" s="1183"/>
      <c r="KUE1" s="1183"/>
      <c r="KUF1" s="1183"/>
      <c r="KUG1" s="1183"/>
      <c r="KUH1" s="1183"/>
      <c r="KUI1" s="1183"/>
      <c r="KUJ1" s="1183"/>
      <c r="KUK1" s="1183"/>
      <c r="KUL1" s="1183"/>
      <c r="KUM1" s="1183"/>
      <c r="KUN1" s="1183"/>
      <c r="KUO1" s="1183"/>
      <c r="KUP1" s="1183"/>
      <c r="KUQ1" s="1183"/>
      <c r="KUR1" s="1183"/>
      <c r="KUS1" s="1183"/>
      <c r="KUT1" s="1183"/>
      <c r="KUU1" s="1183"/>
      <c r="KUV1" s="1183"/>
      <c r="KUW1" s="1183"/>
      <c r="KUX1" s="1183"/>
      <c r="KUY1" s="1183"/>
      <c r="KUZ1" s="1183"/>
      <c r="KVA1" s="1183"/>
      <c r="KVB1" s="1183"/>
      <c r="KVC1" s="1183"/>
      <c r="KVD1" s="1183"/>
      <c r="KVE1" s="1183"/>
      <c r="KVF1" s="1183"/>
      <c r="KVG1" s="1183"/>
      <c r="KVH1" s="1183"/>
      <c r="KVI1" s="1183"/>
      <c r="KVJ1" s="1183"/>
      <c r="KVK1" s="1183"/>
      <c r="KVL1" s="1183"/>
      <c r="KVM1" s="1183"/>
      <c r="KVN1" s="1183"/>
      <c r="KVO1" s="1183"/>
      <c r="KVP1" s="1183"/>
      <c r="KVQ1" s="1183"/>
      <c r="KVR1" s="1183"/>
      <c r="KVS1" s="1183"/>
      <c r="KVT1" s="1183"/>
      <c r="KVU1" s="1183"/>
      <c r="KVV1" s="1183"/>
      <c r="KVW1" s="1183"/>
      <c r="KVX1" s="1183"/>
      <c r="KVY1" s="1183"/>
      <c r="KVZ1" s="1183"/>
      <c r="KWA1" s="1183"/>
      <c r="KWB1" s="1183"/>
      <c r="KWC1" s="1183"/>
      <c r="KWD1" s="1183"/>
      <c r="KWE1" s="1183"/>
      <c r="KWF1" s="1183"/>
      <c r="KWG1" s="1183"/>
      <c r="KWH1" s="1183"/>
      <c r="KWI1" s="1183"/>
      <c r="KWJ1" s="1183"/>
      <c r="KWK1" s="1183"/>
      <c r="KWL1" s="1183"/>
      <c r="KWM1" s="1183"/>
      <c r="KWN1" s="1183"/>
      <c r="KWO1" s="1183"/>
      <c r="KWP1" s="1183"/>
      <c r="KWQ1" s="1183"/>
      <c r="KWR1" s="1183"/>
      <c r="KWS1" s="1183"/>
      <c r="KWT1" s="1183"/>
      <c r="KWU1" s="1183"/>
      <c r="KWV1" s="1183"/>
      <c r="KWW1" s="1183"/>
      <c r="KWX1" s="1183"/>
      <c r="KWY1" s="1183"/>
      <c r="KWZ1" s="1183"/>
      <c r="KXA1" s="1183"/>
      <c r="KXB1" s="1183"/>
      <c r="KXC1" s="1183"/>
      <c r="KXD1" s="1183"/>
      <c r="KXE1" s="1183"/>
      <c r="KXF1" s="1183"/>
      <c r="KXG1" s="1183"/>
      <c r="KXH1" s="1183"/>
      <c r="KXI1" s="1183"/>
      <c r="KXJ1" s="1183"/>
      <c r="KXK1" s="1183"/>
      <c r="KXL1" s="1183"/>
      <c r="KXM1" s="1183"/>
      <c r="KXN1" s="1183"/>
      <c r="KXO1" s="1183"/>
      <c r="KXP1" s="1183"/>
      <c r="KXQ1" s="1183"/>
      <c r="KXR1" s="1183"/>
      <c r="KXS1" s="1183"/>
      <c r="KXT1" s="1183"/>
      <c r="KXU1" s="1183"/>
      <c r="KXV1" s="1183"/>
      <c r="KXW1" s="1183"/>
      <c r="KXX1" s="1183"/>
      <c r="KXY1" s="1183"/>
      <c r="KXZ1" s="1183"/>
      <c r="KYA1" s="1183"/>
      <c r="KYB1" s="1183"/>
      <c r="KYC1" s="1183"/>
      <c r="KYD1" s="1183"/>
      <c r="KYE1" s="1183"/>
      <c r="KYF1" s="1183"/>
      <c r="KYG1" s="1183"/>
      <c r="KYH1" s="1183"/>
      <c r="KYI1" s="1183"/>
      <c r="KYJ1" s="1183"/>
      <c r="KYK1" s="1183"/>
      <c r="KYL1" s="1183"/>
      <c r="KYM1" s="1183"/>
      <c r="KYN1" s="1183"/>
      <c r="KYO1" s="1183"/>
      <c r="KYP1" s="1183"/>
      <c r="KYQ1" s="1183"/>
      <c r="KYR1" s="1183"/>
      <c r="KYS1" s="1183"/>
      <c r="KYT1" s="1183"/>
      <c r="KYU1" s="1183"/>
      <c r="KYV1" s="1183"/>
      <c r="KYW1" s="1183"/>
      <c r="KYX1" s="1183"/>
      <c r="KYY1" s="1183"/>
      <c r="KYZ1" s="1183"/>
      <c r="KZA1" s="1183"/>
      <c r="KZB1" s="1183"/>
      <c r="KZC1" s="1183"/>
      <c r="KZD1" s="1183"/>
      <c r="KZE1" s="1183"/>
      <c r="KZF1" s="1183"/>
      <c r="KZG1" s="1183"/>
      <c r="KZH1" s="1183"/>
      <c r="KZI1" s="1183"/>
      <c r="KZJ1" s="1183"/>
      <c r="KZK1" s="1183"/>
      <c r="KZL1" s="1183"/>
      <c r="KZM1" s="1183"/>
      <c r="KZN1" s="1183"/>
      <c r="KZO1" s="1183"/>
      <c r="KZP1" s="1183"/>
      <c r="KZQ1" s="1183"/>
      <c r="KZR1" s="1183"/>
      <c r="KZS1" s="1183"/>
      <c r="KZT1" s="1183"/>
      <c r="KZU1" s="1183"/>
      <c r="KZV1" s="1183"/>
      <c r="KZW1" s="1183"/>
      <c r="KZX1" s="1183"/>
      <c r="KZY1" s="1183"/>
      <c r="KZZ1" s="1183"/>
      <c r="LAA1" s="1183"/>
      <c r="LAB1" s="1183"/>
      <c r="LAC1" s="1183"/>
      <c r="LAD1" s="1183"/>
      <c r="LAE1" s="1183"/>
      <c r="LAF1" s="1183"/>
      <c r="LAG1" s="1183"/>
      <c r="LAH1" s="1183"/>
      <c r="LAI1" s="1183"/>
      <c r="LAJ1" s="1183"/>
      <c r="LAK1" s="1183"/>
      <c r="LAL1" s="1183"/>
      <c r="LAM1" s="1183"/>
      <c r="LAN1" s="1183"/>
      <c r="LAO1" s="1183"/>
      <c r="LAP1" s="1183"/>
      <c r="LAQ1" s="1183"/>
      <c r="LAR1" s="1183"/>
      <c r="LAS1" s="1183"/>
      <c r="LAT1" s="1183"/>
      <c r="LAU1" s="1183"/>
      <c r="LAV1" s="1183"/>
      <c r="LAW1" s="1183"/>
      <c r="LAX1" s="1183"/>
      <c r="LAY1" s="1183"/>
      <c r="LAZ1" s="1183"/>
      <c r="LBA1" s="1183"/>
      <c r="LBB1" s="1183"/>
      <c r="LBC1" s="1183"/>
      <c r="LBD1" s="1183"/>
      <c r="LBE1" s="1183"/>
      <c r="LBF1" s="1183"/>
      <c r="LBG1" s="1183"/>
      <c r="LBH1" s="1183"/>
      <c r="LBI1" s="1183"/>
      <c r="LBJ1" s="1183"/>
      <c r="LBK1" s="1183"/>
      <c r="LBL1" s="1183"/>
      <c r="LBM1" s="1183"/>
      <c r="LBN1" s="1183"/>
      <c r="LBO1" s="1183"/>
      <c r="LBP1" s="1183"/>
      <c r="LBQ1" s="1183"/>
      <c r="LBR1" s="1183"/>
      <c r="LBS1" s="1183"/>
      <c r="LBT1" s="1183"/>
      <c r="LBU1" s="1183"/>
      <c r="LBV1" s="1183"/>
      <c r="LBW1" s="1183"/>
      <c r="LBX1" s="1183"/>
      <c r="LBY1" s="1183"/>
      <c r="LBZ1" s="1183"/>
      <c r="LCA1" s="1183"/>
      <c r="LCB1" s="1183"/>
      <c r="LCC1" s="1183"/>
      <c r="LCD1" s="1183"/>
      <c r="LCE1" s="1183"/>
      <c r="LCF1" s="1183"/>
      <c r="LCG1" s="1183"/>
      <c r="LCH1" s="1183"/>
      <c r="LCI1" s="1183"/>
      <c r="LCJ1" s="1183"/>
      <c r="LCK1" s="1183"/>
      <c r="LCL1" s="1183"/>
      <c r="LCM1" s="1183"/>
      <c r="LCN1" s="1183"/>
      <c r="LCO1" s="1183"/>
      <c r="LCP1" s="1183"/>
      <c r="LCQ1" s="1183"/>
      <c r="LCR1" s="1183"/>
      <c r="LCS1" s="1183"/>
      <c r="LCT1" s="1183"/>
      <c r="LCU1" s="1183"/>
      <c r="LCV1" s="1183"/>
      <c r="LCW1" s="1183"/>
      <c r="LCX1" s="1183"/>
      <c r="LCY1" s="1183"/>
      <c r="LCZ1" s="1183"/>
      <c r="LDA1" s="1183"/>
      <c r="LDB1" s="1183"/>
      <c r="LDC1" s="1183"/>
      <c r="LDD1" s="1183"/>
      <c r="LDE1" s="1183"/>
      <c r="LDF1" s="1183"/>
      <c r="LDG1" s="1183"/>
      <c r="LDH1" s="1183"/>
      <c r="LDI1" s="1183"/>
      <c r="LDJ1" s="1183"/>
      <c r="LDK1" s="1183"/>
      <c r="LDL1" s="1183"/>
      <c r="LDM1" s="1183"/>
      <c r="LDN1" s="1183"/>
      <c r="LDO1" s="1183"/>
      <c r="LDP1" s="1183"/>
      <c r="LDQ1" s="1183"/>
      <c r="LDR1" s="1183"/>
      <c r="LDS1" s="1183"/>
      <c r="LDT1" s="1183"/>
      <c r="LDU1" s="1183"/>
      <c r="LDV1" s="1183"/>
      <c r="LDW1" s="1183"/>
      <c r="LDX1" s="1183"/>
      <c r="LDY1" s="1183"/>
      <c r="LDZ1" s="1183"/>
      <c r="LEA1" s="1183"/>
      <c r="LEB1" s="1183"/>
      <c r="LEC1" s="1183"/>
      <c r="LED1" s="1183"/>
      <c r="LEE1" s="1183"/>
      <c r="LEF1" s="1183"/>
      <c r="LEG1" s="1183"/>
      <c r="LEH1" s="1183"/>
      <c r="LEI1" s="1183"/>
      <c r="LEJ1" s="1183"/>
      <c r="LEK1" s="1183"/>
      <c r="LEL1" s="1183"/>
      <c r="LEM1" s="1183"/>
      <c r="LEN1" s="1183"/>
      <c r="LEO1" s="1183"/>
      <c r="LEP1" s="1183"/>
      <c r="LEQ1" s="1183"/>
      <c r="LER1" s="1183"/>
      <c r="LES1" s="1183"/>
      <c r="LET1" s="1183"/>
      <c r="LEU1" s="1183"/>
      <c r="LEV1" s="1183"/>
      <c r="LEW1" s="1183"/>
      <c r="LEX1" s="1183"/>
      <c r="LEY1" s="1183"/>
      <c r="LEZ1" s="1183"/>
      <c r="LFA1" s="1183"/>
      <c r="LFB1" s="1183"/>
      <c r="LFC1" s="1183"/>
      <c r="LFD1" s="1183"/>
      <c r="LFE1" s="1183"/>
      <c r="LFF1" s="1183"/>
      <c r="LFG1" s="1183"/>
      <c r="LFH1" s="1183"/>
      <c r="LFI1" s="1183"/>
      <c r="LFJ1" s="1183"/>
      <c r="LFK1" s="1183"/>
      <c r="LFL1" s="1183"/>
      <c r="LFM1" s="1183"/>
      <c r="LFN1" s="1183"/>
      <c r="LFO1" s="1183"/>
      <c r="LFP1" s="1183"/>
      <c r="LFQ1" s="1183"/>
      <c r="LFR1" s="1183"/>
      <c r="LFS1" s="1183"/>
      <c r="LFT1" s="1183"/>
      <c r="LFU1" s="1183"/>
      <c r="LFV1" s="1183"/>
      <c r="LFW1" s="1183"/>
      <c r="LFX1" s="1183"/>
      <c r="LFY1" s="1183"/>
      <c r="LFZ1" s="1183"/>
      <c r="LGA1" s="1183"/>
      <c r="LGB1" s="1183"/>
      <c r="LGC1" s="1183"/>
      <c r="LGD1" s="1183"/>
      <c r="LGE1" s="1183"/>
      <c r="LGF1" s="1183"/>
      <c r="LGG1" s="1183"/>
      <c r="LGH1" s="1183"/>
      <c r="LGI1" s="1183"/>
      <c r="LGJ1" s="1183"/>
      <c r="LGK1" s="1183"/>
      <c r="LGL1" s="1183"/>
      <c r="LGM1" s="1183"/>
      <c r="LGN1" s="1183"/>
      <c r="LGO1" s="1183"/>
      <c r="LGP1" s="1183"/>
      <c r="LGQ1" s="1183"/>
      <c r="LGR1" s="1183"/>
      <c r="LGS1" s="1183"/>
      <c r="LGT1" s="1183"/>
      <c r="LGU1" s="1183"/>
      <c r="LGV1" s="1183"/>
      <c r="LGW1" s="1183"/>
      <c r="LGX1" s="1183"/>
      <c r="LGY1" s="1183"/>
      <c r="LGZ1" s="1183"/>
      <c r="LHA1" s="1183"/>
      <c r="LHB1" s="1183"/>
      <c r="LHC1" s="1183"/>
      <c r="LHD1" s="1183"/>
      <c r="LHE1" s="1183"/>
      <c r="LHF1" s="1183"/>
      <c r="LHG1" s="1183"/>
      <c r="LHH1" s="1183"/>
      <c r="LHI1" s="1183"/>
      <c r="LHJ1" s="1183"/>
      <c r="LHK1" s="1183"/>
      <c r="LHL1" s="1183"/>
      <c r="LHM1" s="1183"/>
      <c r="LHN1" s="1183"/>
      <c r="LHO1" s="1183"/>
      <c r="LHP1" s="1183"/>
      <c r="LHQ1" s="1183"/>
      <c r="LHR1" s="1183"/>
      <c r="LHS1" s="1183"/>
      <c r="LHT1" s="1183"/>
      <c r="LHU1" s="1183"/>
      <c r="LHV1" s="1183"/>
      <c r="LHW1" s="1183"/>
      <c r="LHX1" s="1183"/>
      <c r="LHY1" s="1183"/>
      <c r="LHZ1" s="1183"/>
      <c r="LIA1" s="1183"/>
      <c r="LIB1" s="1183"/>
      <c r="LIC1" s="1183"/>
      <c r="LID1" s="1183"/>
      <c r="LIE1" s="1183"/>
      <c r="LIF1" s="1183"/>
      <c r="LIG1" s="1183"/>
      <c r="LIH1" s="1183"/>
      <c r="LII1" s="1183"/>
      <c r="LIJ1" s="1183"/>
      <c r="LIK1" s="1183"/>
      <c r="LIL1" s="1183"/>
      <c r="LIM1" s="1183"/>
      <c r="LIN1" s="1183"/>
      <c r="LIO1" s="1183"/>
      <c r="LIP1" s="1183"/>
      <c r="LIQ1" s="1183"/>
      <c r="LIR1" s="1183"/>
      <c r="LIS1" s="1183"/>
      <c r="LIT1" s="1183"/>
      <c r="LIU1" s="1183"/>
      <c r="LIV1" s="1183"/>
      <c r="LIW1" s="1183"/>
      <c r="LIX1" s="1183"/>
      <c r="LIY1" s="1183"/>
      <c r="LIZ1" s="1183"/>
      <c r="LJA1" s="1183"/>
      <c r="LJB1" s="1183"/>
      <c r="LJC1" s="1183"/>
      <c r="LJD1" s="1183"/>
      <c r="LJE1" s="1183"/>
      <c r="LJF1" s="1183"/>
      <c r="LJG1" s="1183"/>
      <c r="LJH1" s="1183"/>
      <c r="LJI1" s="1183"/>
      <c r="LJJ1" s="1183"/>
      <c r="LJK1" s="1183"/>
      <c r="LJL1" s="1183"/>
      <c r="LJM1" s="1183"/>
      <c r="LJN1" s="1183"/>
      <c r="LJO1" s="1183"/>
      <c r="LJP1" s="1183"/>
      <c r="LJQ1" s="1183"/>
      <c r="LJR1" s="1183"/>
      <c r="LJS1" s="1183"/>
      <c r="LJT1" s="1183"/>
      <c r="LJU1" s="1183"/>
      <c r="LJV1" s="1183"/>
      <c r="LJW1" s="1183"/>
      <c r="LJX1" s="1183"/>
      <c r="LJY1" s="1183"/>
      <c r="LJZ1" s="1183"/>
      <c r="LKA1" s="1183"/>
      <c r="LKB1" s="1183"/>
      <c r="LKC1" s="1183"/>
      <c r="LKD1" s="1183"/>
      <c r="LKE1" s="1183"/>
      <c r="LKF1" s="1183"/>
      <c r="LKG1" s="1183"/>
      <c r="LKH1" s="1183"/>
      <c r="LKI1" s="1183"/>
      <c r="LKJ1" s="1183"/>
      <c r="LKK1" s="1183"/>
      <c r="LKL1" s="1183"/>
      <c r="LKM1" s="1183"/>
      <c r="LKN1" s="1183"/>
      <c r="LKO1" s="1183"/>
      <c r="LKP1" s="1183"/>
      <c r="LKQ1" s="1183"/>
      <c r="LKR1" s="1183"/>
      <c r="LKS1" s="1183"/>
      <c r="LKT1" s="1183"/>
      <c r="LKU1" s="1183"/>
      <c r="LKV1" s="1183"/>
      <c r="LKW1" s="1183"/>
      <c r="LKX1" s="1183"/>
      <c r="LKY1" s="1183"/>
      <c r="LKZ1" s="1183"/>
      <c r="LLA1" s="1183"/>
      <c r="LLB1" s="1183"/>
      <c r="LLC1" s="1183"/>
      <c r="LLD1" s="1183"/>
      <c r="LLE1" s="1183"/>
      <c r="LLF1" s="1183"/>
      <c r="LLG1" s="1183"/>
      <c r="LLH1" s="1183"/>
      <c r="LLI1" s="1183"/>
      <c r="LLJ1" s="1183"/>
      <c r="LLK1" s="1183"/>
      <c r="LLL1" s="1183"/>
      <c r="LLM1" s="1183"/>
      <c r="LLN1" s="1183"/>
      <c r="LLO1" s="1183"/>
      <c r="LLP1" s="1183"/>
      <c r="LLQ1" s="1183"/>
      <c r="LLR1" s="1183"/>
      <c r="LLS1" s="1183"/>
      <c r="LLT1" s="1183"/>
      <c r="LLU1" s="1183"/>
      <c r="LLV1" s="1183"/>
      <c r="LLW1" s="1183"/>
      <c r="LLX1" s="1183"/>
      <c r="LLY1" s="1183"/>
      <c r="LLZ1" s="1183"/>
      <c r="LMA1" s="1183"/>
      <c r="LMB1" s="1183"/>
      <c r="LMC1" s="1183"/>
      <c r="LMD1" s="1183"/>
      <c r="LME1" s="1183"/>
      <c r="LMF1" s="1183"/>
      <c r="LMG1" s="1183"/>
      <c r="LMH1" s="1183"/>
      <c r="LMI1" s="1183"/>
      <c r="LMJ1" s="1183"/>
      <c r="LMK1" s="1183"/>
      <c r="LML1" s="1183"/>
      <c r="LMM1" s="1183"/>
      <c r="LMN1" s="1183"/>
      <c r="LMO1" s="1183"/>
      <c r="LMP1" s="1183"/>
      <c r="LMQ1" s="1183"/>
      <c r="LMR1" s="1183"/>
      <c r="LMS1" s="1183"/>
      <c r="LMT1" s="1183"/>
      <c r="LMU1" s="1183"/>
      <c r="LMV1" s="1183"/>
      <c r="LMW1" s="1183"/>
      <c r="LMX1" s="1183"/>
      <c r="LMY1" s="1183"/>
      <c r="LMZ1" s="1183"/>
      <c r="LNA1" s="1183"/>
      <c r="LNB1" s="1183"/>
      <c r="LNC1" s="1183"/>
      <c r="LND1" s="1183"/>
      <c r="LNE1" s="1183"/>
      <c r="LNF1" s="1183"/>
      <c r="LNG1" s="1183"/>
      <c r="LNH1" s="1183"/>
      <c r="LNI1" s="1183"/>
      <c r="LNJ1" s="1183"/>
      <c r="LNK1" s="1183"/>
      <c r="LNL1" s="1183"/>
      <c r="LNM1" s="1183"/>
      <c r="LNN1" s="1183"/>
      <c r="LNO1" s="1183"/>
      <c r="LNP1" s="1183"/>
      <c r="LNQ1" s="1183"/>
      <c r="LNR1" s="1183"/>
      <c r="LNS1" s="1183"/>
      <c r="LNT1" s="1183"/>
      <c r="LNU1" s="1183"/>
      <c r="LNV1" s="1183"/>
      <c r="LNW1" s="1183"/>
      <c r="LNX1" s="1183"/>
      <c r="LNY1" s="1183"/>
      <c r="LNZ1" s="1183"/>
      <c r="LOA1" s="1183"/>
      <c r="LOB1" s="1183"/>
      <c r="LOC1" s="1183"/>
      <c r="LOD1" s="1183"/>
      <c r="LOE1" s="1183"/>
      <c r="LOF1" s="1183"/>
      <c r="LOG1" s="1183"/>
      <c r="LOH1" s="1183"/>
      <c r="LOI1" s="1183"/>
      <c r="LOJ1" s="1183"/>
      <c r="LOK1" s="1183"/>
      <c r="LOL1" s="1183"/>
      <c r="LOM1" s="1183"/>
      <c r="LON1" s="1183"/>
      <c r="LOO1" s="1183"/>
      <c r="LOP1" s="1183"/>
      <c r="LOQ1" s="1183"/>
      <c r="LOR1" s="1183"/>
      <c r="LOS1" s="1183"/>
      <c r="LOT1" s="1183"/>
      <c r="LOU1" s="1183"/>
      <c r="LOV1" s="1183"/>
      <c r="LOW1" s="1183"/>
      <c r="LOX1" s="1183"/>
      <c r="LOY1" s="1183"/>
      <c r="LOZ1" s="1183"/>
      <c r="LPA1" s="1183"/>
      <c r="LPB1" s="1183"/>
      <c r="LPC1" s="1183"/>
      <c r="LPD1" s="1183"/>
      <c r="LPE1" s="1183"/>
      <c r="LPF1" s="1183"/>
      <c r="LPG1" s="1183"/>
      <c r="LPH1" s="1183"/>
      <c r="LPI1" s="1183"/>
      <c r="LPJ1" s="1183"/>
      <c r="LPK1" s="1183"/>
      <c r="LPL1" s="1183"/>
      <c r="LPM1" s="1183"/>
      <c r="LPN1" s="1183"/>
      <c r="LPO1" s="1183"/>
      <c r="LPP1" s="1183"/>
      <c r="LPQ1" s="1183"/>
      <c r="LPR1" s="1183"/>
      <c r="LPS1" s="1183"/>
      <c r="LPT1" s="1183"/>
      <c r="LPU1" s="1183"/>
      <c r="LPV1" s="1183"/>
      <c r="LPW1" s="1183"/>
      <c r="LPX1" s="1183"/>
      <c r="LPY1" s="1183"/>
      <c r="LPZ1" s="1183"/>
      <c r="LQA1" s="1183"/>
      <c r="LQB1" s="1183"/>
      <c r="LQC1" s="1183"/>
      <c r="LQD1" s="1183"/>
      <c r="LQE1" s="1183"/>
      <c r="LQF1" s="1183"/>
      <c r="LQG1" s="1183"/>
      <c r="LQH1" s="1183"/>
      <c r="LQI1" s="1183"/>
      <c r="LQJ1" s="1183"/>
      <c r="LQK1" s="1183"/>
      <c r="LQL1" s="1183"/>
      <c r="LQM1" s="1183"/>
      <c r="LQN1" s="1183"/>
      <c r="LQO1" s="1183"/>
      <c r="LQP1" s="1183"/>
      <c r="LQQ1" s="1183"/>
      <c r="LQR1" s="1183"/>
      <c r="LQS1" s="1183"/>
      <c r="LQT1" s="1183"/>
      <c r="LQU1" s="1183"/>
      <c r="LQV1" s="1183"/>
      <c r="LQW1" s="1183"/>
      <c r="LQX1" s="1183"/>
      <c r="LQY1" s="1183"/>
      <c r="LQZ1" s="1183"/>
      <c r="LRA1" s="1183"/>
      <c r="LRB1" s="1183"/>
      <c r="LRC1" s="1183"/>
      <c r="LRD1" s="1183"/>
      <c r="LRE1" s="1183"/>
      <c r="LRF1" s="1183"/>
      <c r="LRG1" s="1183"/>
      <c r="LRH1" s="1183"/>
      <c r="LRI1" s="1183"/>
      <c r="LRJ1" s="1183"/>
      <c r="LRK1" s="1183"/>
      <c r="LRL1" s="1183"/>
      <c r="LRM1" s="1183"/>
      <c r="LRN1" s="1183"/>
      <c r="LRO1" s="1183"/>
      <c r="LRP1" s="1183"/>
      <c r="LRQ1" s="1183"/>
      <c r="LRR1" s="1183"/>
      <c r="LRS1" s="1183"/>
      <c r="LRT1" s="1183"/>
      <c r="LRU1" s="1183"/>
      <c r="LRV1" s="1183"/>
      <c r="LRW1" s="1183"/>
      <c r="LRX1" s="1183"/>
      <c r="LRY1" s="1183"/>
      <c r="LRZ1" s="1183"/>
      <c r="LSA1" s="1183"/>
      <c r="LSB1" s="1183"/>
      <c r="LSC1" s="1183"/>
      <c r="LSD1" s="1183"/>
      <c r="LSE1" s="1183"/>
      <c r="LSF1" s="1183"/>
      <c r="LSG1" s="1183"/>
      <c r="LSH1" s="1183"/>
      <c r="LSI1" s="1183"/>
      <c r="LSJ1" s="1183"/>
      <c r="LSK1" s="1183"/>
      <c r="LSL1" s="1183"/>
      <c r="LSM1" s="1183"/>
      <c r="LSN1" s="1183"/>
      <c r="LSO1" s="1183"/>
      <c r="LSP1" s="1183"/>
      <c r="LSQ1" s="1183"/>
      <c r="LSR1" s="1183"/>
      <c r="LSS1" s="1183"/>
      <c r="LST1" s="1183"/>
      <c r="LSU1" s="1183"/>
      <c r="LSV1" s="1183"/>
      <c r="LSW1" s="1183"/>
      <c r="LSX1" s="1183"/>
      <c r="LSY1" s="1183"/>
      <c r="LSZ1" s="1183"/>
      <c r="LTA1" s="1183"/>
      <c r="LTB1" s="1183"/>
      <c r="LTC1" s="1183"/>
      <c r="LTD1" s="1183"/>
      <c r="LTE1" s="1183"/>
      <c r="LTF1" s="1183"/>
      <c r="LTG1" s="1183"/>
      <c r="LTH1" s="1183"/>
      <c r="LTI1" s="1183"/>
      <c r="LTJ1" s="1183"/>
      <c r="LTK1" s="1183"/>
      <c r="LTL1" s="1183"/>
      <c r="LTM1" s="1183"/>
      <c r="LTN1" s="1183"/>
      <c r="LTO1" s="1183"/>
      <c r="LTP1" s="1183"/>
      <c r="LTQ1" s="1183"/>
      <c r="LTR1" s="1183"/>
      <c r="LTS1" s="1183"/>
      <c r="LTT1" s="1183"/>
      <c r="LTU1" s="1183"/>
      <c r="LTV1" s="1183"/>
      <c r="LTW1" s="1183"/>
      <c r="LTX1" s="1183"/>
      <c r="LTY1" s="1183"/>
      <c r="LTZ1" s="1183"/>
      <c r="LUA1" s="1183"/>
      <c r="LUB1" s="1183"/>
      <c r="LUC1" s="1183"/>
      <c r="LUD1" s="1183"/>
      <c r="LUE1" s="1183"/>
      <c r="LUF1" s="1183"/>
      <c r="LUG1" s="1183"/>
      <c r="LUH1" s="1183"/>
      <c r="LUI1" s="1183"/>
      <c r="LUJ1" s="1183"/>
      <c r="LUK1" s="1183"/>
      <c r="LUL1" s="1183"/>
      <c r="LUM1" s="1183"/>
      <c r="LUN1" s="1183"/>
      <c r="LUO1" s="1183"/>
      <c r="LUP1" s="1183"/>
      <c r="LUQ1" s="1183"/>
      <c r="LUR1" s="1183"/>
      <c r="LUS1" s="1183"/>
      <c r="LUT1" s="1183"/>
      <c r="LUU1" s="1183"/>
      <c r="LUV1" s="1183"/>
      <c r="LUW1" s="1183"/>
      <c r="LUX1" s="1183"/>
      <c r="LUY1" s="1183"/>
      <c r="LUZ1" s="1183"/>
      <c r="LVA1" s="1183"/>
      <c r="LVB1" s="1183"/>
      <c r="LVC1" s="1183"/>
      <c r="LVD1" s="1183"/>
      <c r="LVE1" s="1183"/>
      <c r="LVF1" s="1183"/>
      <c r="LVG1" s="1183"/>
      <c r="LVH1" s="1183"/>
      <c r="LVI1" s="1183"/>
      <c r="LVJ1" s="1183"/>
      <c r="LVK1" s="1183"/>
      <c r="LVL1" s="1183"/>
      <c r="LVM1" s="1183"/>
      <c r="LVN1" s="1183"/>
      <c r="LVO1" s="1183"/>
      <c r="LVP1" s="1183"/>
      <c r="LVQ1" s="1183"/>
      <c r="LVR1" s="1183"/>
      <c r="LVS1" s="1183"/>
      <c r="LVT1" s="1183"/>
      <c r="LVU1" s="1183"/>
      <c r="LVV1" s="1183"/>
      <c r="LVW1" s="1183"/>
      <c r="LVX1" s="1183"/>
      <c r="LVY1" s="1183"/>
      <c r="LVZ1" s="1183"/>
      <c r="LWA1" s="1183"/>
      <c r="LWB1" s="1183"/>
      <c r="LWC1" s="1183"/>
      <c r="LWD1" s="1183"/>
      <c r="LWE1" s="1183"/>
      <c r="LWF1" s="1183"/>
      <c r="LWG1" s="1183"/>
      <c r="LWH1" s="1183"/>
      <c r="LWI1" s="1183"/>
      <c r="LWJ1" s="1183"/>
      <c r="LWK1" s="1183"/>
      <c r="LWL1" s="1183"/>
      <c r="LWM1" s="1183"/>
      <c r="LWN1" s="1183"/>
      <c r="LWO1" s="1183"/>
      <c r="LWP1" s="1183"/>
      <c r="LWQ1" s="1183"/>
      <c r="LWR1" s="1183"/>
      <c r="LWS1" s="1183"/>
      <c r="LWT1" s="1183"/>
      <c r="LWU1" s="1183"/>
      <c r="LWV1" s="1183"/>
      <c r="LWW1" s="1183"/>
      <c r="LWX1" s="1183"/>
      <c r="LWY1" s="1183"/>
      <c r="LWZ1" s="1183"/>
      <c r="LXA1" s="1183"/>
      <c r="LXB1" s="1183"/>
      <c r="LXC1" s="1183"/>
      <c r="LXD1" s="1183"/>
      <c r="LXE1" s="1183"/>
      <c r="LXF1" s="1183"/>
      <c r="LXG1" s="1183"/>
      <c r="LXH1" s="1183"/>
      <c r="LXI1" s="1183"/>
      <c r="LXJ1" s="1183"/>
      <c r="LXK1" s="1183"/>
      <c r="LXL1" s="1183"/>
      <c r="LXM1" s="1183"/>
      <c r="LXN1" s="1183"/>
      <c r="LXO1" s="1183"/>
      <c r="LXP1" s="1183"/>
      <c r="LXQ1" s="1183"/>
      <c r="LXR1" s="1183"/>
      <c r="LXS1" s="1183"/>
      <c r="LXT1" s="1183"/>
      <c r="LXU1" s="1183"/>
      <c r="LXV1" s="1183"/>
      <c r="LXW1" s="1183"/>
      <c r="LXX1" s="1183"/>
      <c r="LXY1" s="1183"/>
      <c r="LXZ1" s="1183"/>
      <c r="LYA1" s="1183"/>
      <c r="LYB1" s="1183"/>
      <c r="LYC1" s="1183"/>
      <c r="LYD1" s="1183"/>
      <c r="LYE1" s="1183"/>
      <c r="LYF1" s="1183"/>
      <c r="LYG1" s="1183"/>
      <c r="LYH1" s="1183"/>
      <c r="LYI1" s="1183"/>
      <c r="LYJ1" s="1183"/>
      <c r="LYK1" s="1183"/>
      <c r="LYL1" s="1183"/>
      <c r="LYM1" s="1183"/>
      <c r="LYN1" s="1183"/>
      <c r="LYO1" s="1183"/>
      <c r="LYP1" s="1183"/>
      <c r="LYQ1" s="1183"/>
      <c r="LYR1" s="1183"/>
      <c r="LYS1" s="1183"/>
      <c r="LYT1" s="1183"/>
      <c r="LYU1" s="1183"/>
      <c r="LYV1" s="1183"/>
      <c r="LYW1" s="1183"/>
      <c r="LYX1" s="1183"/>
      <c r="LYY1" s="1183"/>
      <c r="LYZ1" s="1183"/>
      <c r="LZA1" s="1183"/>
      <c r="LZB1" s="1183"/>
      <c r="LZC1" s="1183"/>
      <c r="LZD1" s="1183"/>
      <c r="LZE1" s="1183"/>
      <c r="LZF1" s="1183"/>
      <c r="LZG1" s="1183"/>
      <c r="LZH1" s="1183"/>
      <c r="LZI1" s="1183"/>
      <c r="LZJ1" s="1183"/>
      <c r="LZK1" s="1183"/>
      <c r="LZL1" s="1183"/>
      <c r="LZM1" s="1183"/>
      <c r="LZN1" s="1183"/>
      <c r="LZO1" s="1183"/>
      <c r="LZP1" s="1183"/>
      <c r="LZQ1" s="1183"/>
      <c r="LZR1" s="1183"/>
      <c r="LZS1" s="1183"/>
      <c r="LZT1" s="1183"/>
      <c r="LZU1" s="1183"/>
      <c r="LZV1" s="1183"/>
      <c r="LZW1" s="1183"/>
      <c r="LZX1" s="1183"/>
      <c r="LZY1" s="1183"/>
      <c r="LZZ1" s="1183"/>
      <c r="MAA1" s="1183"/>
      <c r="MAB1" s="1183"/>
      <c r="MAC1" s="1183"/>
      <c r="MAD1" s="1183"/>
      <c r="MAE1" s="1183"/>
      <c r="MAF1" s="1183"/>
      <c r="MAG1" s="1183"/>
      <c r="MAH1" s="1183"/>
      <c r="MAI1" s="1183"/>
      <c r="MAJ1" s="1183"/>
      <c r="MAK1" s="1183"/>
      <c r="MAL1" s="1183"/>
      <c r="MAM1" s="1183"/>
      <c r="MAN1" s="1183"/>
      <c r="MAO1" s="1183"/>
      <c r="MAP1" s="1183"/>
      <c r="MAQ1" s="1183"/>
      <c r="MAR1" s="1183"/>
      <c r="MAS1" s="1183"/>
      <c r="MAT1" s="1183"/>
      <c r="MAU1" s="1183"/>
      <c r="MAV1" s="1183"/>
      <c r="MAW1" s="1183"/>
      <c r="MAX1" s="1183"/>
      <c r="MAY1" s="1183"/>
      <c r="MAZ1" s="1183"/>
      <c r="MBA1" s="1183"/>
      <c r="MBB1" s="1183"/>
      <c r="MBC1" s="1183"/>
      <c r="MBD1" s="1183"/>
      <c r="MBE1" s="1183"/>
      <c r="MBF1" s="1183"/>
      <c r="MBG1" s="1183"/>
      <c r="MBH1" s="1183"/>
      <c r="MBI1" s="1183"/>
      <c r="MBJ1" s="1183"/>
      <c r="MBK1" s="1183"/>
      <c r="MBL1" s="1183"/>
      <c r="MBM1" s="1183"/>
      <c r="MBN1" s="1183"/>
      <c r="MBO1" s="1183"/>
      <c r="MBP1" s="1183"/>
      <c r="MBQ1" s="1183"/>
      <c r="MBR1" s="1183"/>
      <c r="MBS1" s="1183"/>
      <c r="MBT1" s="1183"/>
      <c r="MBU1" s="1183"/>
      <c r="MBV1" s="1183"/>
      <c r="MBW1" s="1183"/>
      <c r="MBX1" s="1183"/>
      <c r="MBY1" s="1183"/>
      <c r="MBZ1" s="1183"/>
      <c r="MCA1" s="1183"/>
      <c r="MCB1" s="1183"/>
      <c r="MCC1" s="1183"/>
      <c r="MCD1" s="1183"/>
      <c r="MCE1" s="1183"/>
      <c r="MCF1" s="1183"/>
      <c r="MCG1" s="1183"/>
      <c r="MCH1" s="1183"/>
      <c r="MCI1" s="1183"/>
      <c r="MCJ1" s="1183"/>
      <c r="MCK1" s="1183"/>
      <c r="MCL1" s="1183"/>
      <c r="MCM1" s="1183"/>
      <c r="MCN1" s="1183"/>
      <c r="MCO1" s="1183"/>
      <c r="MCP1" s="1183"/>
      <c r="MCQ1" s="1183"/>
      <c r="MCR1" s="1183"/>
      <c r="MCS1" s="1183"/>
      <c r="MCT1" s="1183"/>
      <c r="MCU1" s="1183"/>
      <c r="MCV1" s="1183"/>
      <c r="MCW1" s="1183"/>
      <c r="MCX1" s="1183"/>
      <c r="MCY1" s="1183"/>
      <c r="MCZ1" s="1183"/>
      <c r="MDA1" s="1183"/>
      <c r="MDB1" s="1183"/>
      <c r="MDC1" s="1183"/>
      <c r="MDD1" s="1183"/>
      <c r="MDE1" s="1183"/>
      <c r="MDF1" s="1183"/>
      <c r="MDG1" s="1183"/>
      <c r="MDH1" s="1183"/>
      <c r="MDI1" s="1183"/>
      <c r="MDJ1" s="1183"/>
      <c r="MDK1" s="1183"/>
      <c r="MDL1" s="1183"/>
      <c r="MDM1" s="1183"/>
      <c r="MDN1" s="1183"/>
      <c r="MDO1" s="1183"/>
      <c r="MDP1" s="1183"/>
      <c r="MDQ1" s="1183"/>
      <c r="MDR1" s="1183"/>
      <c r="MDS1" s="1183"/>
      <c r="MDT1" s="1183"/>
      <c r="MDU1" s="1183"/>
      <c r="MDV1" s="1183"/>
      <c r="MDW1" s="1183"/>
      <c r="MDX1" s="1183"/>
      <c r="MDY1" s="1183"/>
      <c r="MDZ1" s="1183"/>
      <c r="MEA1" s="1183"/>
      <c r="MEB1" s="1183"/>
      <c r="MEC1" s="1183"/>
      <c r="MED1" s="1183"/>
      <c r="MEE1" s="1183"/>
      <c r="MEF1" s="1183"/>
      <c r="MEG1" s="1183"/>
      <c r="MEH1" s="1183"/>
      <c r="MEI1" s="1183"/>
      <c r="MEJ1" s="1183"/>
      <c r="MEK1" s="1183"/>
      <c r="MEL1" s="1183"/>
      <c r="MEM1" s="1183"/>
      <c r="MEN1" s="1183"/>
      <c r="MEO1" s="1183"/>
      <c r="MEP1" s="1183"/>
      <c r="MEQ1" s="1183"/>
      <c r="MER1" s="1183"/>
      <c r="MES1" s="1183"/>
      <c r="MET1" s="1183"/>
      <c r="MEU1" s="1183"/>
      <c r="MEV1" s="1183"/>
      <c r="MEW1" s="1183"/>
      <c r="MEX1" s="1183"/>
      <c r="MEY1" s="1183"/>
      <c r="MEZ1" s="1183"/>
      <c r="MFA1" s="1183"/>
      <c r="MFB1" s="1183"/>
      <c r="MFC1" s="1183"/>
      <c r="MFD1" s="1183"/>
      <c r="MFE1" s="1183"/>
      <c r="MFF1" s="1183"/>
      <c r="MFG1" s="1183"/>
      <c r="MFH1" s="1183"/>
      <c r="MFI1" s="1183"/>
      <c r="MFJ1" s="1183"/>
      <c r="MFK1" s="1183"/>
      <c r="MFL1" s="1183"/>
      <c r="MFM1" s="1183"/>
      <c r="MFN1" s="1183"/>
      <c r="MFO1" s="1183"/>
      <c r="MFP1" s="1183"/>
      <c r="MFQ1" s="1183"/>
      <c r="MFR1" s="1183"/>
      <c r="MFS1" s="1183"/>
      <c r="MFT1" s="1183"/>
      <c r="MFU1" s="1183"/>
      <c r="MFV1" s="1183"/>
      <c r="MFW1" s="1183"/>
      <c r="MFX1" s="1183"/>
      <c r="MFY1" s="1183"/>
      <c r="MFZ1" s="1183"/>
      <c r="MGA1" s="1183"/>
      <c r="MGB1" s="1183"/>
      <c r="MGC1" s="1183"/>
      <c r="MGD1" s="1183"/>
      <c r="MGE1" s="1183"/>
      <c r="MGF1" s="1183"/>
      <c r="MGG1" s="1183"/>
      <c r="MGH1" s="1183"/>
      <c r="MGI1" s="1183"/>
      <c r="MGJ1" s="1183"/>
      <c r="MGK1" s="1183"/>
      <c r="MGL1" s="1183"/>
      <c r="MGM1" s="1183"/>
      <c r="MGN1" s="1183"/>
      <c r="MGO1" s="1183"/>
      <c r="MGP1" s="1183"/>
      <c r="MGQ1" s="1183"/>
      <c r="MGR1" s="1183"/>
      <c r="MGS1" s="1183"/>
      <c r="MGT1" s="1183"/>
      <c r="MGU1" s="1183"/>
      <c r="MGV1" s="1183"/>
      <c r="MGW1" s="1183"/>
      <c r="MGX1" s="1183"/>
      <c r="MGY1" s="1183"/>
      <c r="MGZ1" s="1183"/>
      <c r="MHA1" s="1183"/>
      <c r="MHB1" s="1183"/>
      <c r="MHC1" s="1183"/>
      <c r="MHD1" s="1183"/>
      <c r="MHE1" s="1183"/>
      <c r="MHF1" s="1183"/>
      <c r="MHG1" s="1183"/>
      <c r="MHH1" s="1183"/>
      <c r="MHI1" s="1183"/>
      <c r="MHJ1" s="1183"/>
      <c r="MHK1" s="1183"/>
      <c r="MHL1" s="1183"/>
      <c r="MHM1" s="1183"/>
      <c r="MHN1" s="1183"/>
      <c r="MHO1" s="1183"/>
      <c r="MHP1" s="1183"/>
      <c r="MHQ1" s="1183"/>
      <c r="MHR1" s="1183"/>
      <c r="MHS1" s="1183"/>
      <c r="MHT1" s="1183"/>
      <c r="MHU1" s="1183"/>
      <c r="MHV1" s="1183"/>
      <c r="MHW1" s="1183"/>
      <c r="MHX1" s="1183"/>
      <c r="MHY1" s="1183"/>
      <c r="MHZ1" s="1183"/>
      <c r="MIA1" s="1183"/>
      <c r="MIB1" s="1183"/>
      <c r="MIC1" s="1183"/>
      <c r="MID1" s="1183"/>
      <c r="MIE1" s="1183"/>
      <c r="MIF1" s="1183"/>
      <c r="MIG1" s="1183"/>
      <c r="MIH1" s="1183"/>
      <c r="MII1" s="1183"/>
      <c r="MIJ1" s="1183"/>
      <c r="MIK1" s="1183"/>
      <c r="MIL1" s="1183"/>
      <c r="MIM1" s="1183"/>
      <c r="MIN1" s="1183"/>
      <c r="MIO1" s="1183"/>
      <c r="MIP1" s="1183"/>
      <c r="MIQ1" s="1183"/>
      <c r="MIR1" s="1183"/>
      <c r="MIS1" s="1183"/>
      <c r="MIT1" s="1183"/>
      <c r="MIU1" s="1183"/>
      <c r="MIV1" s="1183"/>
      <c r="MIW1" s="1183"/>
      <c r="MIX1" s="1183"/>
      <c r="MIY1" s="1183"/>
      <c r="MIZ1" s="1183"/>
      <c r="MJA1" s="1183"/>
      <c r="MJB1" s="1183"/>
      <c r="MJC1" s="1183"/>
      <c r="MJD1" s="1183"/>
      <c r="MJE1" s="1183"/>
      <c r="MJF1" s="1183"/>
      <c r="MJG1" s="1183"/>
      <c r="MJH1" s="1183"/>
      <c r="MJI1" s="1183"/>
      <c r="MJJ1" s="1183"/>
      <c r="MJK1" s="1183"/>
      <c r="MJL1" s="1183"/>
      <c r="MJM1" s="1183"/>
      <c r="MJN1" s="1183"/>
      <c r="MJO1" s="1183"/>
      <c r="MJP1" s="1183"/>
      <c r="MJQ1" s="1183"/>
      <c r="MJR1" s="1183"/>
      <c r="MJS1" s="1183"/>
      <c r="MJT1" s="1183"/>
      <c r="MJU1" s="1183"/>
      <c r="MJV1" s="1183"/>
      <c r="MJW1" s="1183"/>
      <c r="MJX1" s="1183"/>
      <c r="MJY1" s="1183"/>
      <c r="MJZ1" s="1183"/>
      <c r="MKA1" s="1183"/>
      <c r="MKB1" s="1183"/>
      <c r="MKC1" s="1183"/>
      <c r="MKD1" s="1183"/>
      <c r="MKE1" s="1183"/>
      <c r="MKF1" s="1183"/>
      <c r="MKG1" s="1183"/>
      <c r="MKH1" s="1183"/>
      <c r="MKI1" s="1183"/>
      <c r="MKJ1" s="1183"/>
      <c r="MKK1" s="1183"/>
      <c r="MKL1" s="1183"/>
      <c r="MKM1" s="1183"/>
      <c r="MKN1" s="1183"/>
      <c r="MKO1" s="1183"/>
      <c r="MKP1" s="1183"/>
      <c r="MKQ1" s="1183"/>
      <c r="MKR1" s="1183"/>
      <c r="MKS1" s="1183"/>
      <c r="MKT1" s="1183"/>
      <c r="MKU1" s="1183"/>
      <c r="MKV1" s="1183"/>
      <c r="MKW1" s="1183"/>
      <c r="MKX1" s="1183"/>
      <c r="MKY1" s="1183"/>
      <c r="MKZ1" s="1183"/>
      <c r="MLA1" s="1183"/>
      <c r="MLB1" s="1183"/>
      <c r="MLC1" s="1183"/>
      <c r="MLD1" s="1183"/>
      <c r="MLE1" s="1183"/>
      <c r="MLF1" s="1183"/>
      <c r="MLG1" s="1183"/>
      <c r="MLH1" s="1183"/>
      <c r="MLI1" s="1183"/>
      <c r="MLJ1" s="1183"/>
      <c r="MLK1" s="1183"/>
      <c r="MLL1" s="1183"/>
      <c r="MLM1" s="1183"/>
      <c r="MLN1" s="1183"/>
      <c r="MLO1" s="1183"/>
      <c r="MLP1" s="1183"/>
      <c r="MLQ1" s="1183"/>
      <c r="MLR1" s="1183"/>
      <c r="MLS1" s="1183"/>
      <c r="MLT1" s="1183"/>
      <c r="MLU1" s="1183"/>
      <c r="MLV1" s="1183"/>
      <c r="MLW1" s="1183"/>
      <c r="MLX1" s="1183"/>
      <c r="MLY1" s="1183"/>
      <c r="MLZ1" s="1183"/>
      <c r="MMA1" s="1183"/>
      <c r="MMB1" s="1183"/>
      <c r="MMC1" s="1183"/>
      <c r="MMD1" s="1183"/>
      <c r="MME1" s="1183"/>
      <c r="MMF1" s="1183"/>
      <c r="MMG1" s="1183"/>
      <c r="MMH1" s="1183"/>
      <c r="MMI1" s="1183"/>
      <c r="MMJ1" s="1183"/>
      <c r="MMK1" s="1183"/>
      <c r="MML1" s="1183"/>
      <c r="MMM1" s="1183"/>
      <c r="MMN1" s="1183"/>
      <c r="MMO1" s="1183"/>
      <c r="MMP1" s="1183"/>
      <c r="MMQ1" s="1183"/>
      <c r="MMR1" s="1183"/>
      <c r="MMS1" s="1183"/>
      <c r="MMT1" s="1183"/>
      <c r="MMU1" s="1183"/>
      <c r="MMV1" s="1183"/>
      <c r="MMW1" s="1183"/>
      <c r="MMX1" s="1183"/>
      <c r="MMY1" s="1183"/>
      <c r="MMZ1" s="1183"/>
      <c r="MNA1" s="1183"/>
      <c r="MNB1" s="1183"/>
      <c r="MNC1" s="1183"/>
      <c r="MND1" s="1183"/>
      <c r="MNE1" s="1183"/>
      <c r="MNF1" s="1183"/>
      <c r="MNG1" s="1183"/>
      <c r="MNH1" s="1183"/>
      <c r="MNI1" s="1183"/>
      <c r="MNJ1" s="1183"/>
      <c r="MNK1" s="1183"/>
      <c r="MNL1" s="1183"/>
      <c r="MNM1" s="1183"/>
      <c r="MNN1" s="1183"/>
      <c r="MNO1" s="1183"/>
      <c r="MNP1" s="1183"/>
      <c r="MNQ1" s="1183"/>
      <c r="MNR1" s="1183"/>
      <c r="MNS1" s="1183"/>
      <c r="MNT1" s="1183"/>
      <c r="MNU1" s="1183"/>
      <c r="MNV1" s="1183"/>
      <c r="MNW1" s="1183"/>
      <c r="MNX1" s="1183"/>
      <c r="MNY1" s="1183"/>
      <c r="MNZ1" s="1183"/>
      <c r="MOA1" s="1183"/>
      <c r="MOB1" s="1183"/>
      <c r="MOC1" s="1183"/>
      <c r="MOD1" s="1183"/>
      <c r="MOE1" s="1183"/>
      <c r="MOF1" s="1183"/>
      <c r="MOG1" s="1183"/>
      <c r="MOH1" s="1183"/>
      <c r="MOI1" s="1183"/>
      <c r="MOJ1" s="1183"/>
      <c r="MOK1" s="1183"/>
      <c r="MOL1" s="1183"/>
      <c r="MOM1" s="1183"/>
      <c r="MON1" s="1183"/>
      <c r="MOO1" s="1183"/>
      <c r="MOP1" s="1183"/>
      <c r="MOQ1" s="1183"/>
      <c r="MOR1" s="1183"/>
      <c r="MOS1" s="1183"/>
      <c r="MOT1" s="1183"/>
      <c r="MOU1" s="1183"/>
      <c r="MOV1" s="1183"/>
      <c r="MOW1" s="1183"/>
      <c r="MOX1" s="1183"/>
      <c r="MOY1" s="1183"/>
      <c r="MOZ1" s="1183"/>
      <c r="MPA1" s="1183"/>
      <c r="MPB1" s="1183"/>
      <c r="MPC1" s="1183"/>
      <c r="MPD1" s="1183"/>
      <c r="MPE1" s="1183"/>
      <c r="MPF1" s="1183"/>
      <c r="MPG1" s="1183"/>
      <c r="MPH1" s="1183"/>
      <c r="MPI1" s="1183"/>
      <c r="MPJ1" s="1183"/>
      <c r="MPK1" s="1183"/>
      <c r="MPL1" s="1183"/>
      <c r="MPM1" s="1183"/>
      <c r="MPN1" s="1183"/>
      <c r="MPO1" s="1183"/>
      <c r="MPP1" s="1183"/>
      <c r="MPQ1" s="1183"/>
      <c r="MPR1" s="1183"/>
      <c r="MPS1" s="1183"/>
      <c r="MPT1" s="1183"/>
      <c r="MPU1" s="1183"/>
      <c r="MPV1" s="1183"/>
      <c r="MPW1" s="1183"/>
      <c r="MPX1" s="1183"/>
      <c r="MPY1" s="1183"/>
      <c r="MPZ1" s="1183"/>
      <c r="MQA1" s="1183"/>
      <c r="MQB1" s="1183"/>
      <c r="MQC1" s="1183"/>
      <c r="MQD1" s="1183"/>
      <c r="MQE1" s="1183"/>
      <c r="MQF1" s="1183"/>
      <c r="MQG1" s="1183"/>
      <c r="MQH1" s="1183"/>
      <c r="MQI1" s="1183"/>
      <c r="MQJ1" s="1183"/>
      <c r="MQK1" s="1183"/>
      <c r="MQL1" s="1183"/>
      <c r="MQM1" s="1183"/>
      <c r="MQN1" s="1183"/>
      <c r="MQO1" s="1183"/>
      <c r="MQP1" s="1183"/>
      <c r="MQQ1" s="1183"/>
      <c r="MQR1" s="1183"/>
      <c r="MQS1" s="1183"/>
      <c r="MQT1" s="1183"/>
      <c r="MQU1" s="1183"/>
      <c r="MQV1" s="1183"/>
      <c r="MQW1" s="1183"/>
      <c r="MQX1" s="1183"/>
      <c r="MQY1" s="1183"/>
      <c r="MQZ1" s="1183"/>
      <c r="MRA1" s="1183"/>
      <c r="MRB1" s="1183"/>
      <c r="MRC1" s="1183"/>
      <c r="MRD1" s="1183"/>
      <c r="MRE1" s="1183"/>
      <c r="MRF1" s="1183"/>
      <c r="MRG1" s="1183"/>
      <c r="MRH1" s="1183"/>
      <c r="MRI1" s="1183"/>
      <c r="MRJ1" s="1183"/>
      <c r="MRK1" s="1183"/>
      <c r="MRL1" s="1183"/>
      <c r="MRM1" s="1183"/>
      <c r="MRN1" s="1183"/>
      <c r="MRO1" s="1183"/>
      <c r="MRP1" s="1183"/>
      <c r="MRQ1" s="1183"/>
      <c r="MRR1" s="1183"/>
      <c r="MRS1" s="1183"/>
      <c r="MRT1" s="1183"/>
      <c r="MRU1" s="1183"/>
      <c r="MRV1" s="1183"/>
      <c r="MRW1" s="1183"/>
      <c r="MRX1" s="1183"/>
      <c r="MRY1" s="1183"/>
      <c r="MRZ1" s="1183"/>
      <c r="MSA1" s="1183"/>
      <c r="MSB1" s="1183"/>
      <c r="MSC1" s="1183"/>
      <c r="MSD1" s="1183"/>
      <c r="MSE1" s="1183"/>
      <c r="MSF1" s="1183"/>
      <c r="MSG1" s="1183"/>
      <c r="MSH1" s="1183"/>
      <c r="MSI1" s="1183"/>
      <c r="MSJ1" s="1183"/>
      <c r="MSK1" s="1183"/>
      <c r="MSL1" s="1183"/>
      <c r="MSM1" s="1183"/>
      <c r="MSN1" s="1183"/>
      <c r="MSO1" s="1183"/>
      <c r="MSP1" s="1183"/>
      <c r="MSQ1" s="1183"/>
      <c r="MSR1" s="1183"/>
      <c r="MSS1" s="1183"/>
      <c r="MST1" s="1183"/>
      <c r="MSU1" s="1183"/>
      <c r="MSV1" s="1183"/>
      <c r="MSW1" s="1183"/>
      <c r="MSX1" s="1183"/>
      <c r="MSY1" s="1183"/>
      <c r="MSZ1" s="1183"/>
      <c r="MTA1" s="1183"/>
      <c r="MTB1" s="1183"/>
      <c r="MTC1" s="1183"/>
      <c r="MTD1" s="1183"/>
      <c r="MTE1" s="1183"/>
      <c r="MTF1" s="1183"/>
      <c r="MTG1" s="1183"/>
      <c r="MTH1" s="1183"/>
      <c r="MTI1" s="1183"/>
      <c r="MTJ1" s="1183"/>
      <c r="MTK1" s="1183"/>
      <c r="MTL1" s="1183"/>
      <c r="MTM1" s="1183"/>
      <c r="MTN1" s="1183"/>
      <c r="MTO1" s="1183"/>
      <c r="MTP1" s="1183"/>
      <c r="MTQ1" s="1183"/>
      <c r="MTR1" s="1183"/>
      <c r="MTS1" s="1183"/>
      <c r="MTT1" s="1183"/>
      <c r="MTU1" s="1183"/>
      <c r="MTV1" s="1183"/>
      <c r="MTW1" s="1183"/>
      <c r="MTX1" s="1183"/>
      <c r="MTY1" s="1183"/>
      <c r="MTZ1" s="1183"/>
      <c r="MUA1" s="1183"/>
      <c r="MUB1" s="1183"/>
      <c r="MUC1" s="1183"/>
      <c r="MUD1" s="1183"/>
      <c r="MUE1" s="1183"/>
      <c r="MUF1" s="1183"/>
      <c r="MUG1" s="1183"/>
      <c r="MUH1" s="1183"/>
      <c r="MUI1" s="1183"/>
      <c r="MUJ1" s="1183"/>
      <c r="MUK1" s="1183"/>
      <c r="MUL1" s="1183"/>
      <c r="MUM1" s="1183"/>
      <c r="MUN1" s="1183"/>
      <c r="MUO1" s="1183"/>
      <c r="MUP1" s="1183"/>
      <c r="MUQ1" s="1183"/>
      <c r="MUR1" s="1183"/>
      <c r="MUS1" s="1183"/>
      <c r="MUT1" s="1183"/>
      <c r="MUU1" s="1183"/>
      <c r="MUV1" s="1183"/>
      <c r="MUW1" s="1183"/>
      <c r="MUX1" s="1183"/>
      <c r="MUY1" s="1183"/>
      <c r="MUZ1" s="1183"/>
      <c r="MVA1" s="1183"/>
      <c r="MVB1" s="1183"/>
      <c r="MVC1" s="1183"/>
      <c r="MVD1" s="1183"/>
      <c r="MVE1" s="1183"/>
      <c r="MVF1" s="1183"/>
      <c r="MVG1" s="1183"/>
      <c r="MVH1" s="1183"/>
      <c r="MVI1" s="1183"/>
      <c r="MVJ1" s="1183"/>
      <c r="MVK1" s="1183"/>
      <c r="MVL1" s="1183"/>
      <c r="MVM1" s="1183"/>
      <c r="MVN1" s="1183"/>
      <c r="MVO1" s="1183"/>
      <c r="MVP1" s="1183"/>
      <c r="MVQ1" s="1183"/>
      <c r="MVR1" s="1183"/>
      <c r="MVS1" s="1183"/>
      <c r="MVT1" s="1183"/>
      <c r="MVU1" s="1183"/>
      <c r="MVV1" s="1183"/>
      <c r="MVW1" s="1183"/>
      <c r="MVX1" s="1183"/>
      <c r="MVY1" s="1183"/>
      <c r="MVZ1" s="1183"/>
      <c r="MWA1" s="1183"/>
      <c r="MWB1" s="1183"/>
      <c r="MWC1" s="1183"/>
      <c r="MWD1" s="1183"/>
      <c r="MWE1" s="1183"/>
      <c r="MWF1" s="1183"/>
      <c r="MWG1" s="1183"/>
      <c r="MWH1" s="1183"/>
      <c r="MWI1" s="1183"/>
      <c r="MWJ1" s="1183"/>
      <c r="MWK1" s="1183"/>
      <c r="MWL1" s="1183"/>
      <c r="MWM1" s="1183"/>
      <c r="MWN1" s="1183"/>
      <c r="MWO1" s="1183"/>
      <c r="MWP1" s="1183"/>
      <c r="MWQ1" s="1183"/>
      <c r="MWR1" s="1183"/>
      <c r="MWS1" s="1183"/>
      <c r="MWT1" s="1183"/>
      <c r="MWU1" s="1183"/>
      <c r="MWV1" s="1183"/>
      <c r="MWW1" s="1183"/>
      <c r="MWX1" s="1183"/>
      <c r="MWY1" s="1183"/>
      <c r="MWZ1" s="1183"/>
      <c r="MXA1" s="1183"/>
      <c r="MXB1" s="1183"/>
      <c r="MXC1" s="1183"/>
      <c r="MXD1" s="1183"/>
      <c r="MXE1" s="1183"/>
      <c r="MXF1" s="1183"/>
      <c r="MXG1" s="1183"/>
      <c r="MXH1" s="1183"/>
      <c r="MXI1" s="1183"/>
      <c r="MXJ1" s="1183"/>
      <c r="MXK1" s="1183"/>
      <c r="MXL1" s="1183"/>
      <c r="MXM1" s="1183"/>
      <c r="MXN1" s="1183"/>
      <c r="MXO1" s="1183"/>
      <c r="MXP1" s="1183"/>
      <c r="MXQ1" s="1183"/>
      <c r="MXR1" s="1183"/>
      <c r="MXS1" s="1183"/>
      <c r="MXT1" s="1183"/>
      <c r="MXU1" s="1183"/>
      <c r="MXV1" s="1183"/>
      <c r="MXW1" s="1183"/>
      <c r="MXX1" s="1183"/>
      <c r="MXY1" s="1183"/>
      <c r="MXZ1" s="1183"/>
      <c r="MYA1" s="1183"/>
      <c r="MYB1" s="1183"/>
      <c r="MYC1" s="1183"/>
      <c r="MYD1" s="1183"/>
      <c r="MYE1" s="1183"/>
      <c r="MYF1" s="1183"/>
      <c r="MYG1" s="1183"/>
      <c r="MYH1" s="1183"/>
      <c r="MYI1" s="1183"/>
      <c r="MYJ1" s="1183"/>
      <c r="MYK1" s="1183"/>
      <c r="MYL1" s="1183"/>
      <c r="MYM1" s="1183"/>
      <c r="MYN1" s="1183"/>
      <c r="MYO1" s="1183"/>
      <c r="MYP1" s="1183"/>
      <c r="MYQ1" s="1183"/>
      <c r="MYR1" s="1183"/>
      <c r="MYS1" s="1183"/>
      <c r="MYT1" s="1183"/>
      <c r="MYU1" s="1183"/>
      <c r="MYV1" s="1183"/>
      <c r="MYW1" s="1183"/>
      <c r="MYX1" s="1183"/>
      <c r="MYY1" s="1183"/>
      <c r="MYZ1" s="1183"/>
      <c r="MZA1" s="1183"/>
      <c r="MZB1" s="1183"/>
      <c r="MZC1" s="1183"/>
      <c r="MZD1" s="1183"/>
      <c r="MZE1" s="1183"/>
      <c r="MZF1" s="1183"/>
      <c r="MZG1" s="1183"/>
      <c r="MZH1" s="1183"/>
      <c r="MZI1" s="1183"/>
      <c r="MZJ1" s="1183"/>
      <c r="MZK1" s="1183"/>
      <c r="MZL1" s="1183"/>
      <c r="MZM1" s="1183"/>
      <c r="MZN1" s="1183"/>
      <c r="MZO1" s="1183"/>
      <c r="MZP1" s="1183"/>
      <c r="MZQ1" s="1183"/>
      <c r="MZR1" s="1183"/>
      <c r="MZS1" s="1183"/>
      <c r="MZT1" s="1183"/>
      <c r="MZU1" s="1183"/>
      <c r="MZV1" s="1183"/>
      <c r="MZW1" s="1183"/>
      <c r="MZX1" s="1183"/>
      <c r="MZY1" s="1183"/>
      <c r="MZZ1" s="1183"/>
      <c r="NAA1" s="1183"/>
      <c r="NAB1" s="1183"/>
      <c r="NAC1" s="1183"/>
      <c r="NAD1" s="1183"/>
      <c r="NAE1" s="1183"/>
      <c r="NAF1" s="1183"/>
      <c r="NAG1" s="1183"/>
      <c r="NAH1" s="1183"/>
      <c r="NAI1" s="1183"/>
      <c r="NAJ1" s="1183"/>
      <c r="NAK1" s="1183"/>
      <c r="NAL1" s="1183"/>
      <c r="NAM1" s="1183"/>
      <c r="NAN1" s="1183"/>
      <c r="NAO1" s="1183"/>
      <c r="NAP1" s="1183"/>
      <c r="NAQ1" s="1183"/>
      <c r="NAR1" s="1183"/>
      <c r="NAS1" s="1183"/>
      <c r="NAT1" s="1183"/>
      <c r="NAU1" s="1183"/>
      <c r="NAV1" s="1183"/>
      <c r="NAW1" s="1183"/>
      <c r="NAX1" s="1183"/>
      <c r="NAY1" s="1183"/>
      <c r="NAZ1" s="1183"/>
      <c r="NBA1" s="1183"/>
      <c r="NBB1" s="1183"/>
      <c r="NBC1" s="1183"/>
      <c r="NBD1" s="1183"/>
      <c r="NBE1" s="1183"/>
      <c r="NBF1" s="1183"/>
      <c r="NBG1" s="1183"/>
      <c r="NBH1" s="1183"/>
      <c r="NBI1" s="1183"/>
      <c r="NBJ1" s="1183"/>
      <c r="NBK1" s="1183"/>
      <c r="NBL1" s="1183"/>
      <c r="NBM1" s="1183"/>
      <c r="NBN1" s="1183"/>
      <c r="NBO1" s="1183"/>
      <c r="NBP1" s="1183"/>
      <c r="NBQ1" s="1183"/>
      <c r="NBR1" s="1183"/>
      <c r="NBS1" s="1183"/>
      <c r="NBT1" s="1183"/>
      <c r="NBU1" s="1183"/>
      <c r="NBV1" s="1183"/>
      <c r="NBW1" s="1183"/>
      <c r="NBX1" s="1183"/>
      <c r="NBY1" s="1183"/>
      <c r="NBZ1" s="1183"/>
      <c r="NCA1" s="1183"/>
      <c r="NCB1" s="1183"/>
      <c r="NCC1" s="1183"/>
      <c r="NCD1" s="1183"/>
      <c r="NCE1" s="1183"/>
      <c r="NCF1" s="1183"/>
      <c r="NCG1" s="1183"/>
      <c r="NCH1" s="1183"/>
      <c r="NCI1" s="1183"/>
      <c r="NCJ1" s="1183"/>
      <c r="NCK1" s="1183"/>
      <c r="NCL1" s="1183"/>
      <c r="NCM1" s="1183"/>
      <c r="NCN1" s="1183"/>
      <c r="NCO1" s="1183"/>
      <c r="NCP1" s="1183"/>
      <c r="NCQ1" s="1183"/>
      <c r="NCR1" s="1183"/>
      <c r="NCS1" s="1183"/>
      <c r="NCT1" s="1183"/>
      <c r="NCU1" s="1183"/>
      <c r="NCV1" s="1183"/>
      <c r="NCW1" s="1183"/>
      <c r="NCX1" s="1183"/>
      <c r="NCY1" s="1183"/>
      <c r="NCZ1" s="1183"/>
      <c r="NDA1" s="1183"/>
      <c r="NDB1" s="1183"/>
      <c r="NDC1" s="1183"/>
      <c r="NDD1" s="1183"/>
      <c r="NDE1" s="1183"/>
      <c r="NDF1" s="1183"/>
      <c r="NDG1" s="1183"/>
      <c r="NDH1" s="1183"/>
      <c r="NDI1" s="1183"/>
      <c r="NDJ1" s="1183"/>
      <c r="NDK1" s="1183"/>
      <c r="NDL1" s="1183"/>
      <c r="NDM1" s="1183"/>
      <c r="NDN1" s="1183"/>
      <c r="NDO1" s="1183"/>
      <c r="NDP1" s="1183"/>
      <c r="NDQ1" s="1183"/>
      <c r="NDR1" s="1183"/>
      <c r="NDS1" s="1183"/>
      <c r="NDT1" s="1183"/>
      <c r="NDU1" s="1183"/>
      <c r="NDV1" s="1183"/>
      <c r="NDW1" s="1183"/>
      <c r="NDX1" s="1183"/>
      <c r="NDY1" s="1183"/>
      <c r="NDZ1" s="1183"/>
      <c r="NEA1" s="1183"/>
      <c r="NEB1" s="1183"/>
      <c r="NEC1" s="1183"/>
      <c r="NED1" s="1183"/>
      <c r="NEE1" s="1183"/>
      <c r="NEF1" s="1183"/>
      <c r="NEG1" s="1183"/>
      <c r="NEH1" s="1183"/>
      <c r="NEI1" s="1183"/>
      <c r="NEJ1" s="1183"/>
      <c r="NEK1" s="1183"/>
      <c r="NEL1" s="1183"/>
      <c r="NEM1" s="1183"/>
      <c r="NEN1" s="1183"/>
      <c r="NEO1" s="1183"/>
      <c r="NEP1" s="1183"/>
      <c r="NEQ1" s="1183"/>
      <c r="NER1" s="1183"/>
      <c r="NES1" s="1183"/>
      <c r="NET1" s="1183"/>
      <c r="NEU1" s="1183"/>
      <c r="NEV1" s="1183"/>
      <c r="NEW1" s="1183"/>
      <c r="NEX1" s="1183"/>
      <c r="NEY1" s="1183"/>
      <c r="NEZ1" s="1183"/>
      <c r="NFA1" s="1183"/>
      <c r="NFB1" s="1183"/>
      <c r="NFC1" s="1183"/>
      <c r="NFD1" s="1183"/>
      <c r="NFE1" s="1183"/>
      <c r="NFF1" s="1183"/>
      <c r="NFG1" s="1183"/>
      <c r="NFH1" s="1183"/>
      <c r="NFI1" s="1183"/>
      <c r="NFJ1" s="1183"/>
      <c r="NFK1" s="1183"/>
      <c r="NFL1" s="1183"/>
      <c r="NFM1" s="1183"/>
      <c r="NFN1" s="1183"/>
      <c r="NFO1" s="1183"/>
      <c r="NFP1" s="1183"/>
      <c r="NFQ1" s="1183"/>
      <c r="NFR1" s="1183"/>
      <c r="NFS1" s="1183"/>
      <c r="NFT1" s="1183"/>
      <c r="NFU1" s="1183"/>
      <c r="NFV1" s="1183"/>
      <c r="NFW1" s="1183"/>
      <c r="NFX1" s="1183"/>
      <c r="NFY1" s="1183"/>
      <c r="NFZ1" s="1183"/>
      <c r="NGA1" s="1183"/>
      <c r="NGB1" s="1183"/>
      <c r="NGC1" s="1183"/>
      <c r="NGD1" s="1183"/>
      <c r="NGE1" s="1183"/>
      <c r="NGF1" s="1183"/>
      <c r="NGG1" s="1183"/>
      <c r="NGH1" s="1183"/>
      <c r="NGI1" s="1183"/>
      <c r="NGJ1" s="1183"/>
      <c r="NGK1" s="1183"/>
      <c r="NGL1" s="1183"/>
      <c r="NGM1" s="1183"/>
      <c r="NGN1" s="1183"/>
      <c r="NGO1" s="1183"/>
      <c r="NGP1" s="1183"/>
      <c r="NGQ1" s="1183"/>
      <c r="NGR1" s="1183"/>
      <c r="NGS1" s="1183"/>
      <c r="NGT1" s="1183"/>
      <c r="NGU1" s="1183"/>
      <c r="NGV1" s="1183"/>
      <c r="NGW1" s="1183"/>
      <c r="NGX1" s="1183"/>
      <c r="NGY1" s="1183"/>
      <c r="NGZ1" s="1183"/>
      <c r="NHA1" s="1183"/>
      <c r="NHB1" s="1183"/>
      <c r="NHC1" s="1183"/>
      <c r="NHD1" s="1183"/>
      <c r="NHE1" s="1183"/>
      <c r="NHF1" s="1183"/>
      <c r="NHG1" s="1183"/>
      <c r="NHH1" s="1183"/>
      <c r="NHI1" s="1183"/>
      <c r="NHJ1" s="1183"/>
      <c r="NHK1" s="1183"/>
      <c r="NHL1" s="1183"/>
      <c r="NHM1" s="1183"/>
      <c r="NHN1" s="1183"/>
      <c r="NHO1" s="1183"/>
      <c r="NHP1" s="1183"/>
      <c r="NHQ1" s="1183"/>
      <c r="NHR1" s="1183"/>
      <c r="NHS1" s="1183"/>
      <c r="NHT1" s="1183"/>
      <c r="NHU1" s="1183"/>
      <c r="NHV1" s="1183"/>
      <c r="NHW1" s="1183"/>
      <c r="NHX1" s="1183"/>
      <c r="NHY1" s="1183"/>
      <c r="NHZ1" s="1183"/>
      <c r="NIA1" s="1183"/>
      <c r="NIB1" s="1183"/>
      <c r="NIC1" s="1183"/>
      <c r="NID1" s="1183"/>
      <c r="NIE1" s="1183"/>
      <c r="NIF1" s="1183"/>
      <c r="NIG1" s="1183"/>
      <c r="NIH1" s="1183"/>
      <c r="NII1" s="1183"/>
      <c r="NIJ1" s="1183"/>
      <c r="NIK1" s="1183"/>
      <c r="NIL1" s="1183"/>
      <c r="NIM1" s="1183"/>
      <c r="NIN1" s="1183"/>
      <c r="NIO1" s="1183"/>
      <c r="NIP1" s="1183"/>
      <c r="NIQ1" s="1183"/>
      <c r="NIR1" s="1183"/>
      <c r="NIS1" s="1183"/>
      <c r="NIT1" s="1183"/>
      <c r="NIU1" s="1183"/>
      <c r="NIV1" s="1183"/>
      <c r="NIW1" s="1183"/>
      <c r="NIX1" s="1183"/>
      <c r="NIY1" s="1183"/>
      <c r="NIZ1" s="1183"/>
      <c r="NJA1" s="1183"/>
      <c r="NJB1" s="1183"/>
      <c r="NJC1" s="1183"/>
      <c r="NJD1" s="1183"/>
      <c r="NJE1" s="1183"/>
      <c r="NJF1" s="1183"/>
      <c r="NJG1" s="1183"/>
      <c r="NJH1" s="1183"/>
      <c r="NJI1" s="1183"/>
      <c r="NJJ1" s="1183"/>
      <c r="NJK1" s="1183"/>
      <c r="NJL1" s="1183"/>
      <c r="NJM1" s="1183"/>
      <c r="NJN1" s="1183"/>
      <c r="NJO1" s="1183"/>
      <c r="NJP1" s="1183"/>
      <c r="NJQ1" s="1183"/>
      <c r="NJR1" s="1183"/>
      <c r="NJS1" s="1183"/>
      <c r="NJT1" s="1183"/>
      <c r="NJU1" s="1183"/>
      <c r="NJV1" s="1183"/>
      <c r="NJW1" s="1183"/>
      <c r="NJX1" s="1183"/>
      <c r="NJY1" s="1183"/>
      <c r="NJZ1" s="1183"/>
      <c r="NKA1" s="1183"/>
      <c r="NKB1" s="1183"/>
      <c r="NKC1" s="1183"/>
      <c r="NKD1" s="1183"/>
      <c r="NKE1" s="1183"/>
      <c r="NKF1" s="1183"/>
      <c r="NKG1" s="1183"/>
      <c r="NKH1" s="1183"/>
      <c r="NKI1" s="1183"/>
      <c r="NKJ1" s="1183"/>
      <c r="NKK1" s="1183"/>
      <c r="NKL1" s="1183"/>
      <c r="NKM1" s="1183"/>
      <c r="NKN1" s="1183"/>
      <c r="NKO1" s="1183"/>
      <c r="NKP1" s="1183"/>
      <c r="NKQ1" s="1183"/>
      <c r="NKR1" s="1183"/>
      <c r="NKS1" s="1183"/>
      <c r="NKT1" s="1183"/>
      <c r="NKU1" s="1183"/>
      <c r="NKV1" s="1183"/>
      <c r="NKW1" s="1183"/>
      <c r="NKX1" s="1183"/>
      <c r="NKY1" s="1183"/>
      <c r="NKZ1" s="1183"/>
      <c r="NLA1" s="1183"/>
      <c r="NLB1" s="1183"/>
      <c r="NLC1" s="1183"/>
      <c r="NLD1" s="1183"/>
      <c r="NLE1" s="1183"/>
      <c r="NLF1" s="1183"/>
      <c r="NLG1" s="1183"/>
      <c r="NLH1" s="1183"/>
      <c r="NLI1" s="1183"/>
      <c r="NLJ1" s="1183"/>
      <c r="NLK1" s="1183"/>
      <c r="NLL1" s="1183"/>
      <c r="NLM1" s="1183"/>
      <c r="NLN1" s="1183"/>
      <c r="NLO1" s="1183"/>
      <c r="NLP1" s="1183"/>
      <c r="NLQ1" s="1183"/>
      <c r="NLR1" s="1183"/>
      <c r="NLS1" s="1183"/>
      <c r="NLT1" s="1183"/>
      <c r="NLU1" s="1183"/>
      <c r="NLV1" s="1183"/>
      <c r="NLW1" s="1183"/>
      <c r="NLX1" s="1183"/>
      <c r="NLY1" s="1183"/>
      <c r="NLZ1" s="1183"/>
      <c r="NMA1" s="1183"/>
      <c r="NMB1" s="1183"/>
      <c r="NMC1" s="1183"/>
      <c r="NMD1" s="1183"/>
      <c r="NME1" s="1183"/>
      <c r="NMF1" s="1183"/>
      <c r="NMG1" s="1183"/>
      <c r="NMH1" s="1183"/>
      <c r="NMI1" s="1183"/>
      <c r="NMJ1" s="1183"/>
      <c r="NMK1" s="1183"/>
      <c r="NML1" s="1183"/>
      <c r="NMM1" s="1183"/>
      <c r="NMN1" s="1183"/>
      <c r="NMO1" s="1183"/>
      <c r="NMP1" s="1183"/>
      <c r="NMQ1" s="1183"/>
      <c r="NMR1" s="1183"/>
      <c r="NMS1" s="1183"/>
      <c r="NMT1" s="1183"/>
      <c r="NMU1" s="1183"/>
      <c r="NMV1" s="1183"/>
      <c r="NMW1" s="1183"/>
      <c r="NMX1" s="1183"/>
      <c r="NMY1" s="1183"/>
      <c r="NMZ1" s="1183"/>
      <c r="NNA1" s="1183"/>
      <c r="NNB1" s="1183"/>
      <c r="NNC1" s="1183"/>
      <c r="NND1" s="1183"/>
      <c r="NNE1" s="1183"/>
      <c r="NNF1" s="1183"/>
      <c r="NNG1" s="1183"/>
      <c r="NNH1" s="1183"/>
      <c r="NNI1" s="1183"/>
      <c r="NNJ1" s="1183"/>
      <c r="NNK1" s="1183"/>
      <c r="NNL1" s="1183"/>
      <c r="NNM1" s="1183"/>
      <c r="NNN1" s="1183"/>
      <c r="NNO1" s="1183"/>
      <c r="NNP1" s="1183"/>
      <c r="NNQ1" s="1183"/>
      <c r="NNR1" s="1183"/>
      <c r="NNS1" s="1183"/>
      <c r="NNT1" s="1183"/>
      <c r="NNU1" s="1183"/>
      <c r="NNV1" s="1183"/>
      <c r="NNW1" s="1183"/>
      <c r="NNX1" s="1183"/>
      <c r="NNY1" s="1183"/>
      <c r="NNZ1" s="1183"/>
      <c r="NOA1" s="1183"/>
      <c r="NOB1" s="1183"/>
      <c r="NOC1" s="1183"/>
      <c r="NOD1" s="1183"/>
      <c r="NOE1" s="1183"/>
      <c r="NOF1" s="1183"/>
      <c r="NOG1" s="1183"/>
      <c r="NOH1" s="1183"/>
      <c r="NOI1" s="1183"/>
      <c r="NOJ1" s="1183"/>
      <c r="NOK1" s="1183"/>
      <c r="NOL1" s="1183"/>
      <c r="NOM1" s="1183"/>
      <c r="NON1" s="1183"/>
      <c r="NOO1" s="1183"/>
      <c r="NOP1" s="1183"/>
      <c r="NOQ1" s="1183"/>
      <c r="NOR1" s="1183"/>
      <c r="NOS1" s="1183"/>
      <c r="NOT1" s="1183"/>
      <c r="NOU1" s="1183"/>
      <c r="NOV1" s="1183"/>
      <c r="NOW1" s="1183"/>
      <c r="NOX1" s="1183"/>
      <c r="NOY1" s="1183"/>
      <c r="NOZ1" s="1183"/>
      <c r="NPA1" s="1183"/>
      <c r="NPB1" s="1183"/>
      <c r="NPC1" s="1183"/>
      <c r="NPD1" s="1183"/>
      <c r="NPE1" s="1183"/>
      <c r="NPF1" s="1183"/>
      <c r="NPG1" s="1183"/>
      <c r="NPH1" s="1183"/>
      <c r="NPI1" s="1183"/>
      <c r="NPJ1" s="1183"/>
      <c r="NPK1" s="1183"/>
      <c r="NPL1" s="1183"/>
      <c r="NPM1" s="1183"/>
      <c r="NPN1" s="1183"/>
      <c r="NPO1" s="1183"/>
      <c r="NPP1" s="1183"/>
      <c r="NPQ1" s="1183"/>
      <c r="NPR1" s="1183"/>
      <c r="NPS1" s="1183"/>
      <c r="NPT1" s="1183"/>
      <c r="NPU1" s="1183"/>
      <c r="NPV1" s="1183"/>
      <c r="NPW1" s="1183"/>
      <c r="NPX1" s="1183"/>
      <c r="NPY1" s="1183"/>
      <c r="NPZ1" s="1183"/>
      <c r="NQA1" s="1183"/>
      <c r="NQB1" s="1183"/>
      <c r="NQC1" s="1183"/>
      <c r="NQD1" s="1183"/>
      <c r="NQE1" s="1183"/>
      <c r="NQF1" s="1183"/>
      <c r="NQG1" s="1183"/>
      <c r="NQH1" s="1183"/>
      <c r="NQI1" s="1183"/>
      <c r="NQJ1" s="1183"/>
      <c r="NQK1" s="1183"/>
      <c r="NQL1" s="1183"/>
      <c r="NQM1" s="1183"/>
      <c r="NQN1" s="1183"/>
      <c r="NQO1" s="1183"/>
      <c r="NQP1" s="1183"/>
      <c r="NQQ1" s="1183"/>
      <c r="NQR1" s="1183"/>
      <c r="NQS1" s="1183"/>
      <c r="NQT1" s="1183"/>
      <c r="NQU1" s="1183"/>
      <c r="NQV1" s="1183"/>
      <c r="NQW1" s="1183"/>
      <c r="NQX1" s="1183"/>
      <c r="NQY1" s="1183"/>
      <c r="NQZ1" s="1183"/>
      <c r="NRA1" s="1183"/>
      <c r="NRB1" s="1183"/>
      <c r="NRC1" s="1183"/>
      <c r="NRD1" s="1183"/>
      <c r="NRE1" s="1183"/>
      <c r="NRF1" s="1183"/>
      <c r="NRG1" s="1183"/>
      <c r="NRH1" s="1183"/>
      <c r="NRI1" s="1183"/>
      <c r="NRJ1" s="1183"/>
      <c r="NRK1" s="1183"/>
      <c r="NRL1" s="1183"/>
      <c r="NRM1" s="1183"/>
      <c r="NRN1" s="1183"/>
      <c r="NRO1" s="1183"/>
      <c r="NRP1" s="1183"/>
      <c r="NRQ1" s="1183"/>
      <c r="NRR1" s="1183"/>
      <c r="NRS1" s="1183"/>
      <c r="NRT1" s="1183"/>
      <c r="NRU1" s="1183"/>
      <c r="NRV1" s="1183"/>
      <c r="NRW1" s="1183"/>
      <c r="NRX1" s="1183"/>
      <c r="NRY1" s="1183"/>
      <c r="NRZ1" s="1183"/>
      <c r="NSA1" s="1183"/>
      <c r="NSB1" s="1183"/>
      <c r="NSC1" s="1183"/>
      <c r="NSD1" s="1183"/>
      <c r="NSE1" s="1183"/>
      <c r="NSF1" s="1183"/>
      <c r="NSG1" s="1183"/>
      <c r="NSH1" s="1183"/>
      <c r="NSI1" s="1183"/>
      <c r="NSJ1" s="1183"/>
      <c r="NSK1" s="1183"/>
      <c r="NSL1" s="1183"/>
      <c r="NSM1" s="1183"/>
      <c r="NSN1" s="1183"/>
      <c r="NSO1" s="1183"/>
      <c r="NSP1" s="1183"/>
      <c r="NSQ1" s="1183"/>
      <c r="NSR1" s="1183"/>
      <c r="NSS1" s="1183"/>
      <c r="NST1" s="1183"/>
      <c r="NSU1" s="1183"/>
      <c r="NSV1" s="1183"/>
      <c r="NSW1" s="1183"/>
      <c r="NSX1" s="1183"/>
      <c r="NSY1" s="1183"/>
      <c r="NSZ1" s="1183"/>
      <c r="NTA1" s="1183"/>
      <c r="NTB1" s="1183"/>
      <c r="NTC1" s="1183"/>
      <c r="NTD1" s="1183"/>
      <c r="NTE1" s="1183"/>
      <c r="NTF1" s="1183"/>
      <c r="NTG1" s="1183"/>
      <c r="NTH1" s="1183"/>
      <c r="NTI1" s="1183"/>
      <c r="NTJ1" s="1183"/>
      <c r="NTK1" s="1183"/>
      <c r="NTL1" s="1183"/>
      <c r="NTM1" s="1183"/>
      <c r="NTN1" s="1183"/>
      <c r="NTO1" s="1183"/>
      <c r="NTP1" s="1183"/>
      <c r="NTQ1" s="1183"/>
      <c r="NTR1" s="1183"/>
      <c r="NTS1" s="1183"/>
      <c r="NTT1" s="1183"/>
      <c r="NTU1" s="1183"/>
      <c r="NTV1" s="1183"/>
      <c r="NTW1" s="1183"/>
      <c r="NTX1" s="1183"/>
      <c r="NTY1" s="1183"/>
      <c r="NTZ1" s="1183"/>
      <c r="NUA1" s="1183"/>
      <c r="NUB1" s="1183"/>
      <c r="NUC1" s="1183"/>
      <c r="NUD1" s="1183"/>
      <c r="NUE1" s="1183"/>
      <c r="NUF1" s="1183"/>
      <c r="NUG1" s="1183"/>
      <c r="NUH1" s="1183"/>
      <c r="NUI1" s="1183"/>
      <c r="NUJ1" s="1183"/>
      <c r="NUK1" s="1183"/>
      <c r="NUL1" s="1183"/>
      <c r="NUM1" s="1183"/>
      <c r="NUN1" s="1183"/>
      <c r="NUO1" s="1183"/>
      <c r="NUP1" s="1183"/>
      <c r="NUQ1" s="1183"/>
      <c r="NUR1" s="1183"/>
      <c r="NUS1" s="1183"/>
      <c r="NUT1" s="1183"/>
      <c r="NUU1" s="1183"/>
      <c r="NUV1" s="1183"/>
      <c r="NUW1" s="1183"/>
      <c r="NUX1" s="1183"/>
      <c r="NUY1" s="1183"/>
      <c r="NUZ1" s="1183"/>
      <c r="NVA1" s="1183"/>
      <c r="NVB1" s="1183"/>
      <c r="NVC1" s="1183"/>
      <c r="NVD1" s="1183"/>
      <c r="NVE1" s="1183"/>
      <c r="NVF1" s="1183"/>
      <c r="NVG1" s="1183"/>
      <c r="NVH1" s="1183"/>
      <c r="NVI1" s="1183"/>
      <c r="NVJ1" s="1183"/>
      <c r="NVK1" s="1183"/>
      <c r="NVL1" s="1183"/>
      <c r="NVM1" s="1183"/>
      <c r="NVN1" s="1183"/>
      <c r="NVO1" s="1183"/>
      <c r="NVP1" s="1183"/>
      <c r="NVQ1" s="1183"/>
      <c r="NVR1" s="1183"/>
      <c r="NVS1" s="1183"/>
      <c r="NVT1" s="1183"/>
      <c r="NVU1" s="1183"/>
      <c r="NVV1" s="1183"/>
      <c r="NVW1" s="1183"/>
      <c r="NVX1" s="1183"/>
      <c r="NVY1" s="1183"/>
      <c r="NVZ1" s="1183"/>
      <c r="NWA1" s="1183"/>
      <c r="NWB1" s="1183"/>
      <c r="NWC1" s="1183"/>
      <c r="NWD1" s="1183"/>
      <c r="NWE1" s="1183"/>
      <c r="NWF1" s="1183"/>
      <c r="NWG1" s="1183"/>
      <c r="NWH1" s="1183"/>
      <c r="NWI1" s="1183"/>
      <c r="NWJ1" s="1183"/>
      <c r="NWK1" s="1183"/>
      <c r="NWL1" s="1183"/>
      <c r="NWM1" s="1183"/>
      <c r="NWN1" s="1183"/>
      <c r="NWO1" s="1183"/>
      <c r="NWP1" s="1183"/>
      <c r="NWQ1" s="1183"/>
      <c r="NWR1" s="1183"/>
      <c r="NWS1" s="1183"/>
      <c r="NWT1" s="1183"/>
      <c r="NWU1" s="1183"/>
      <c r="NWV1" s="1183"/>
      <c r="NWW1" s="1183"/>
      <c r="NWX1" s="1183"/>
      <c r="NWY1" s="1183"/>
      <c r="NWZ1" s="1183"/>
      <c r="NXA1" s="1183"/>
      <c r="NXB1" s="1183"/>
      <c r="NXC1" s="1183"/>
      <c r="NXD1" s="1183"/>
      <c r="NXE1" s="1183"/>
      <c r="NXF1" s="1183"/>
      <c r="NXG1" s="1183"/>
      <c r="NXH1" s="1183"/>
      <c r="NXI1" s="1183"/>
      <c r="NXJ1" s="1183"/>
      <c r="NXK1" s="1183"/>
      <c r="NXL1" s="1183"/>
      <c r="NXM1" s="1183"/>
      <c r="NXN1" s="1183"/>
      <c r="NXO1" s="1183"/>
      <c r="NXP1" s="1183"/>
      <c r="NXQ1" s="1183"/>
      <c r="NXR1" s="1183"/>
      <c r="NXS1" s="1183"/>
      <c r="NXT1" s="1183"/>
      <c r="NXU1" s="1183"/>
      <c r="NXV1" s="1183"/>
      <c r="NXW1" s="1183"/>
      <c r="NXX1" s="1183"/>
      <c r="NXY1" s="1183"/>
      <c r="NXZ1" s="1183"/>
      <c r="NYA1" s="1183"/>
      <c r="NYB1" s="1183"/>
      <c r="NYC1" s="1183"/>
      <c r="NYD1" s="1183"/>
      <c r="NYE1" s="1183"/>
      <c r="NYF1" s="1183"/>
      <c r="NYG1" s="1183"/>
      <c r="NYH1" s="1183"/>
      <c r="NYI1" s="1183"/>
      <c r="NYJ1" s="1183"/>
      <c r="NYK1" s="1183"/>
      <c r="NYL1" s="1183"/>
      <c r="NYM1" s="1183"/>
      <c r="NYN1" s="1183"/>
      <c r="NYO1" s="1183"/>
      <c r="NYP1" s="1183"/>
      <c r="NYQ1" s="1183"/>
      <c r="NYR1" s="1183"/>
      <c r="NYS1" s="1183"/>
      <c r="NYT1" s="1183"/>
      <c r="NYU1" s="1183"/>
      <c r="NYV1" s="1183"/>
      <c r="NYW1" s="1183"/>
      <c r="NYX1" s="1183"/>
      <c r="NYY1" s="1183"/>
      <c r="NYZ1" s="1183"/>
      <c r="NZA1" s="1183"/>
      <c r="NZB1" s="1183"/>
      <c r="NZC1" s="1183"/>
      <c r="NZD1" s="1183"/>
      <c r="NZE1" s="1183"/>
      <c r="NZF1" s="1183"/>
      <c r="NZG1" s="1183"/>
      <c r="NZH1" s="1183"/>
      <c r="NZI1" s="1183"/>
      <c r="NZJ1" s="1183"/>
      <c r="NZK1" s="1183"/>
      <c r="NZL1" s="1183"/>
      <c r="NZM1" s="1183"/>
      <c r="NZN1" s="1183"/>
      <c r="NZO1" s="1183"/>
      <c r="NZP1" s="1183"/>
      <c r="NZQ1" s="1183"/>
      <c r="NZR1" s="1183"/>
      <c r="NZS1" s="1183"/>
      <c r="NZT1" s="1183"/>
      <c r="NZU1" s="1183"/>
      <c r="NZV1" s="1183"/>
      <c r="NZW1" s="1183"/>
      <c r="NZX1" s="1183"/>
      <c r="NZY1" s="1183"/>
      <c r="NZZ1" s="1183"/>
      <c r="OAA1" s="1183"/>
      <c r="OAB1" s="1183"/>
      <c r="OAC1" s="1183"/>
      <c r="OAD1" s="1183"/>
      <c r="OAE1" s="1183"/>
      <c r="OAF1" s="1183"/>
      <c r="OAG1" s="1183"/>
      <c r="OAH1" s="1183"/>
      <c r="OAI1" s="1183"/>
      <c r="OAJ1" s="1183"/>
      <c r="OAK1" s="1183"/>
      <c r="OAL1" s="1183"/>
      <c r="OAM1" s="1183"/>
      <c r="OAN1" s="1183"/>
      <c r="OAO1" s="1183"/>
      <c r="OAP1" s="1183"/>
      <c r="OAQ1" s="1183"/>
      <c r="OAR1" s="1183"/>
      <c r="OAS1" s="1183"/>
      <c r="OAT1" s="1183"/>
      <c r="OAU1" s="1183"/>
      <c r="OAV1" s="1183"/>
      <c r="OAW1" s="1183"/>
      <c r="OAX1" s="1183"/>
      <c r="OAY1" s="1183"/>
      <c r="OAZ1" s="1183"/>
      <c r="OBA1" s="1183"/>
      <c r="OBB1" s="1183"/>
      <c r="OBC1" s="1183"/>
      <c r="OBD1" s="1183"/>
      <c r="OBE1" s="1183"/>
      <c r="OBF1" s="1183"/>
      <c r="OBG1" s="1183"/>
      <c r="OBH1" s="1183"/>
      <c r="OBI1" s="1183"/>
      <c r="OBJ1" s="1183"/>
      <c r="OBK1" s="1183"/>
      <c r="OBL1" s="1183"/>
      <c r="OBM1" s="1183"/>
      <c r="OBN1" s="1183"/>
      <c r="OBO1" s="1183"/>
      <c r="OBP1" s="1183"/>
      <c r="OBQ1" s="1183"/>
      <c r="OBR1" s="1183"/>
      <c r="OBS1" s="1183"/>
      <c r="OBT1" s="1183"/>
      <c r="OBU1" s="1183"/>
      <c r="OBV1" s="1183"/>
      <c r="OBW1" s="1183"/>
      <c r="OBX1" s="1183"/>
      <c r="OBY1" s="1183"/>
      <c r="OBZ1" s="1183"/>
      <c r="OCA1" s="1183"/>
      <c r="OCB1" s="1183"/>
      <c r="OCC1" s="1183"/>
      <c r="OCD1" s="1183"/>
      <c r="OCE1" s="1183"/>
      <c r="OCF1" s="1183"/>
      <c r="OCG1" s="1183"/>
      <c r="OCH1" s="1183"/>
      <c r="OCI1" s="1183"/>
      <c r="OCJ1" s="1183"/>
      <c r="OCK1" s="1183"/>
      <c r="OCL1" s="1183"/>
      <c r="OCM1" s="1183"/>
      <c r="OCN1" s="1183"/>
      <c r="OCO1" s="1183"/>
      <c r="OCP1" s="1183"/>
      <c r="OCQ1" s="1183"/>
      <c r="OCR1" s="1183"/>
      <c r="OCS1" s="1183"/>
      <c r="OCT1" s="1183"/>
      <c r="OCU1" s="1183"/>
      <c r="OCV1" s="1183"/>
      <c r="OCW1" s="1183"/>
      <c r="OCX1" s="1183"/>
      <c r="OCY1" s="1183"/>
      <c r="OCZ1" s="1183"/>
      <c r="ODA1" s="1183"/>
      <c r="ODB1" s="1183"/>
      <c r="ODC1" s="1183"/>
      <c r="ODD1" s="1183"/>
      <c r="ODE1" s="1183"/>
      <c r="ODF1" s="1183"/>
      <c r="ODG1" s="1183"/>
      <c r="ODH1" s="1183"/>
      <c r="ODI1" s="1183"/>
      <c r="ODJ1" s="1183"/>
      <c r="ODK1" s="1183"/>
      <c r="ODL1" s="1183"/>
      <c r="ODM1" s="1183"/>
      <c r="ODN1" s="1183"/>
      <c r="ODO1" s="1183"/>
      <c r="ODP1" s="1183"/>
      <c r="ODQ1" s="1183"/>
      <c r="ODR1" s="1183"/>
      <c r="ODS1" s="1183"/>
      <c r="ODT1" s="1183"/>
      <c r="ODU1" s="1183"/>
      <c r="ODV1" s="1183"/>
      <c r="ODW1" s="1183"/>
      <c r="ODX1" s="1183"/>
      <c r="ODY1" s="1183"/>
      <c r="ODZ1" s="1183"/>
      <c r="OEA1" s="1183"/>
      <c r="OEB1" s="1183"/>
      <c r="OEC1" s="1183"/>
      <c r="OED1" s="1183"/>
      <c r="OEE1" s="1183"/>
      <c r="OEF1" s="1183"/>
      <c r="OEG1" s="1183"/>
      <c r="OEH1" s="1183"/>
      <c r="OEI1" s="1183"/>
      <c r="OEJ1" s="1183"/>
      <c r="OEK1" s="1183"/>
      <c r="OEL1" s="1183"/>
      <c r="OEM1" s="1183"/>
      <c r="OEN1" s="1183"/>
      <c r="OEO1" s="1183"/>
      <c r="OEP1" s="1183"/>
      <c r="OEQ1" s="1183"/>
      <c r="OER1" s="1183"/>
      <c r="OES1" s="1183"/>
      <c r="OET1" s="1183"/>
      <c r="OEU1" s="1183"/>
      <c r="OEV1" s="1183"/>
      <c r="OEW1" s="1183"/>
      <c r="OEX1" s="1183"/>
      <c r="OEY1" s="1183"/>
      <c r="OEZ1" s="1183"/>
      <c r="OFA1" s="1183"/>
      <c r="OFB1" s="1183"/>
      <c r="OFC1" s="1183"/>
      <c r="OFD1" s="1183"/>
      <c r="OFE1" s="1183"/>
      <c r="OFF1" s="1183"/>
      <c r="OFG1" s="1183"/>
      <c r="OFH1" s="1183"/>
      <c r="OFI1" s="1183"/>
      <c r="OFJ1" s="1183"/>
      <c r="OFK1" s="1183"/>
      <c r="OFL1" s="1183"/>
      <c r="OFM1" s="1183"/>
      <c r="OFN1" s="1183"/>
      <c r="OFO1" s="1183"/>
      <c r="OFP1" s="1183"/>
      <c r="OFQ1" s="1183"/>
      <c r="OFR1" s="1183"/>
      <c r="OFS1" s="1183"/>
      <c r="OFT1" s="1183"/>
      <c r="OFU1" s="1183"/>
      <c r="OFV1" s="1183"/>
      <c r="OFW1" s="1183"/>
      <c r="OFX1" s="1183"/>
      <c r="OFY1" s="1183"/>
      <c r="OFZ1" s="1183"/>
      <c r="OGA1" s="1183"/>
      <c r="OGB1" s="1183"/>
      <c r="OGC1" s="1183"/>
      <c r="OGD1" s="1183"/>
      <c r="OGE1" s="1183"/>
      <c r="OGF1" s="1183"/>
      <c r="OGG1" s="1183"/>
      <c r="OGH1" s="1183"/>
      <c r="OGI1" s="1183"/>
      <c r="OGJ1" s="1183"/>
      <c r="OGK1" s="1183"/>
      <c r="OGL1" s="1183"/>
      <c r="OGM1" s="1183"/>
      <c r="OGN1" s="1183"/>
      <c r="OGO1" s="1183"/>
      <c r="OGP1" s="1183"/>
      <c r="OGQ1" s="1183"/>
      <c r="OGR1" s="1183"/>
      <c r="OGS1" s="1183"/>
      <c r="OGT1" s="1183"/>
      <c r="OGU1" s="1183"/>
      <c r="OGV1" s="1183"/>
      <c r="OGW1" s="1183"/>
      <c r="OGX1" s="1183"/>
      <c r="OGY1" s="1183"/>
      <c r="OGZ1" s="1183"/>
      <c r="OHA1" s="1183"/>
      <c r="OHB1" s="1183"/>
      <c r="OHC1" s="1183"/>
      <c r="OHD1" s="1183"/>
      <c r="OHE1" s="1183"/>
      <c r="OHF1" s="1183"/>
      <c r="OHG1" s="1183"/>
      <c r="OHH1" s="1183"/>
      <c r="OHI1" s="1183"/>
      <c r="OHJ1" s="1183"/>
      <c r="OHK1" s="1183"/>
      <c r="OHL1" s="1183"/>
      <c r="OHM1" s="1183"/>
      <c r="OHN1" s="1183"/>
      <c r="OHO1" s="1183"/>
      <c r="OHP1" s="1183"/>
      <c r="OHQ1" s="1183"/>
      <c r="OHR1" s="1183"/>
      <c r="OHS1" s="1183"/>
      <c r="OHT1" s="1183"/>
      <c r="OHU1" s="1183"/>
      <c r="OHV1" s="1183"/>
      <c r="OHW1" s="1183"/>
      <c r="OHX1" s="1183"/>
      <c r="OHY1" s="1183"/>
      <c r="OHZ1" s="1183"/>
      <c r="OIA1" s="1183"/>
      <c r="OIB1" s="1183"/>
      <c r="OIC1" s="1183"/>
      <c r="OID1" s="1183"/>
      <c r="OIE1" s="1183"/>
      <c r="OIF1" s="1183"/>
      <c r="OIG1" s="1183"/>
      <c r="OIH1" s="1183"/>
      <c r="OII1" s="1183"/>
      <c r="OIJ1" s="1183"/>
      <c r="OIK1" s="1183"/>
      <c r="OIL1" s="1183"/>
      <c r="OIM1" s="1183"/>
      <c r="OIN1" s="1183"/>
      <c r="OIO1" s="1183"/>
      <c r="OIP1" s="1183"/>
      <c r="OIQ1" s="1183"/>
      <c r="OIR1" s="1183"/>
      <c r="OIS1" s="1183"/>
      <c r="OIT1" s="1183"/>
      <c r="OIU1" s="1183"/>
      <c r="OIV1" s="1183"/>
      <c r="OIW1" s="1183"/>
      <c r="OIX1" s="1183"/>
      <c r="OIY1" s="1183"/>
      <c r="OIZ1" s="1183"/>
      <c r="OJA1" s="1183"/>
      <c r="OJB1" s="1183"/>
      <c r="OJC1" s="1183"/>
      <c r="OJD1" s="1183"/>
      <c r="OJE1" s="1183"/>
      <c r="OJF1" s="1183"/>
      <c r="OJG1" s="1183"/>
      <c r="OJH1" s="1183"/>
      <c r="OJI1" s="1183"/>
      <c r="OJJ1" s="1183"/>
      <c r="OJK1" s="1183"/>
      <c r="OJL1" s="1183"/>
      <c r="OJM1" s="1183"/>
      <c r="OJN1" s="1183"/>
      <c r="OJO1" s="1183"/>
      <c r="OJP1" s="1183"/>
      <c r="OJQ1" s="1183"/>
      <c r="OJR1" s="1183"/>
      <c r="OJS1" s="1183"/>
      <c r="OJT1" s="1183"/>
      <c r="OJU1" s="1183"/>
      <c r="OJV1" s="1183"/>
      <c r="OJW1" s="1183"/>
      <c r="OJX1" s="1183"/>
      <c r="OJY1" s="1183"/>
      <c r="OJZ1" s="1183"/>
      <c r="OKA1" s="1183"/>
      <c r="OKB1" s="1183"/>
      <c r="OKC1" s="1183"/>
      <c r="OKD1" s="1183"/>
      <c r="OKE1" s="1183"/>
      <c r="OKF1" s="1183"/>
      <c r="OKG1" s="1183"/>
      <c r="OKH1" s="1183"/>
      <c r="OKI1" s="1183"/>
      <c r="OKJ1" s="1183"/>
      <c r="OKK1" s="1183"/>
      <c r="OKL1" s="1183"/>
      <c r="OKM1" s="1183"/>
      <c r="OKN1" s="1183"/>
      <c r="OKO1" s="1183"/>
      <c r="OKP1" s="1183"/>
      <c r="OKQ1" s="1183"/>
      <c r="OKR1" s="1183"/>
      <c r="OKS1" s="1183"/>
      <c r="OKT1" s="1183"/>
      <c r="OKU1" s="1183"/>
      <c r="OKV1" s="1183"/>
      <c r="OKW1" s="1183"/>
      <c r="OKX1" s="1183"/>
      <c r="OKY1" s="1183"/>
      <c r="OKZ1" s="1183"/>
      <c r="OLA1" s="1183"/>
      <c r="OLB1" s="1183"/>
      <c r="OLC1" s="1183"/>
      <c r="OLD1" s="1183"/>
      <c r="OLE1" s="1183"/>
      <c r="OLF1" s="1183"/>
      <c r="OLG1" s="1183"/>
      <c r="OLH1" s="1183"/>
      <c r="OLI1" s="1183"/>
      <c r="OLJ1" s="1183"/>
      <c r="OLK1" s="1183"/>
      <c r="OLL1" s="1183"/>
      <c r="OLM1" s="1183"/>
      <c r="OLN1" s="1183"/>
      <c r="OLO1" s="1183"/>
      <c r="OLP1" s="1183"/>
      <c r="OLQ1" s="1183"/>
      <c r="OLR1" s="1183"/>
      <c r="OLS1" s="1183"/>
      <c r="OLT1" s="1183"/>
      <c r="OLU1" s="1183"/>
      <c r="OLV1" s="1183"/>
      <c r="OLW1" s="1183"/>
      <c r="OLX1" s="1183"/>
      <c r="OLY1" s="1183"/>
      <c r="OLZ1" s="1183"/>
      <c r="OMA1" s="1183"/>
      <c r="OMB1" s="1183"/>
      <c r="OMC1" s="1183"/>
      <c r="OMD1" s="1183"/>
      <c r="OME1" s="1183"/>
      <c r="OMF1" s="1183"/>
      <c r="OMG1" s="1183"/>
      <c r="OMH1" s="1183"/>
      <c r="OMI1" s="1183"/>
      <c r="OMJ1" s="1183"/>
      <c r="OMK1" s="1183"/>
      <c r="OML1" s="1183"/>
      <c r="OMM1" s="1183"/>
      <c r="OMN1" s="1183"/>
      <c r="OMO1" s="1183"/>
      <c r="OMP1" s="1183"/>
      <c r="OMQ1" s="1183"/>
      <c r="OMR1" s="1183"/>
      <c r="OMS1" s="1183"/>
      <c r="OMT1" s="1183"/>
      <c r="OMU1" s="1183"/>
      <c r="OMV1" s="1183"/>
      <c r="OMW1" s="1183"/>
      <c r="OMX1" s="1183"/>
      <c r="OMY1" s="1183"/>
      <c r="OMZ1" s="1183"/>
      <c r="ONA1" s="1183"/>
      <c r="ONB1" s="1183"/>
      <c r="ONC1" s="1183"/>
      <c r="OND1" s="1183"/>
      <c r="ONE1" s="1183"/>
      <c r="ONF1" s="1183"/>
      <c r="ONG1" s="1183"/>
      <c r="ONH1" s="1183"/>
      <c r="ONI1" s="1183"/>
      <c r="ONJ1" s="1183"/>
      <c r="ONK1" s="1183"/>
      <c r="ONL1" s="1183"/>
      <c r="ONM1" s="1183"/>
      <c r="ONN1" s="1183"/>
      <c r="ONO1" s="1183"/>
      <c r="ONP1" s="1183"/>
      <c r="ONQ1" s="1183"/>
      <c r="ONR1" s="1183"/>
      <c r="ONS1" s="1183"/>
      <c r="ONT1" s="1183"/>
      <c r="ONU1" s="1183"/>
      <c r="ONV1" s="1183"/>
      <c r="ONW1" s="1183"/>
      <c r="ONX1" s="1183"/>
      <c r="ONY1" s="1183"/>
      <c r="ONZ1" s="1183"/>
      <c r="OOA1" s="1183"/>
      <c r="OOB1" s="1183"/>
      <c r="OOC1" s="1183"/>
      <c r="OOD1" s="1183"/>
      <c r="OOE1" s="1183"/>
      <c r="OOF1" s="1183"/>
      <c r="OOG1" s="1183"/>
      <c r="OOH1" s="1183"/>
      <c r="OOI1" s="1183"/>
      <c r="OOJ1" s="1183"/>
      <c r="OOK1" s="1183"/>
      <c r="OOL1" s="1183"/>
      <c r="OOM1" s="1183"/>
      <c r="OON1" s="1183"/>
      <c r="OOO1" s="1183"/>
      <c r="OOP1" s="1183"/>
      <c r="OOQ1" s="1183"/>
      <c r="OOR1" s="1183"/>
      <c r="OOS1" s="1183"/>
      <c r="OOT1" s="1183"/>
      <c r="OOU1" s="1183"/>
      <c r="OOV1" s="1183"/>
      <c r="OOW1" s="1183"/>
      <c r="OOX1" s="1183"/>
      <c r="OOY1" s="1183"/>
      <c r="OOZ1" s="1183"/>
      <c r="OPA1" s="1183"/>
      <c r="OPB1" s="1183"/>
      <c r="OPC1" s="1183"/>
      <c r="OPD1" s="1183"/>
      <c r="OPE1" s="1183"/>
      <c r="OPF1" s="1183"/>
      <c r="OPG1" s="1183"/>
      <c r="OPH1" s="1183"/>
      <c r="OPI1" s="1183"/>
      <c r="OPJ1" s="1183"/>
      <c r="OPK1" s="1183"/>
      <c r="OPL1" s="1183"/>
      <c r="OPM1" s="1183"/>
      <c r="OPN1" s="1183"/>
      <c r="OPO1" s="1183"/>
      <c r="OPP1" s="1183"/>
      <c r="OPQ1" s="1183"/>
      <c r="OPR1" s="1183"/>
      <c r="OPS1" s="1183"/>
      <c r="OPT1" s="1183"/>
      <c r="OPU1" s="1183"/>
      <c r="OPV1" s="1183"/>
      <c r="OPW1" s="1183"/>
      <c r="OPX1" s="1183"/>
      <c r="OPY1" s="1183"/>
      <c r="OPZ1" s="1183"/>
      <c r="OQA1" s="1183"/>
      <c r="OQB1" s="1183"/>
      <c r="OQC1" s="1183"/>
      <c r="OQD1" s="1183"/>
      <c r="OQE1" s="1183"/>
      <c r="OQF1" s="1183"/>
      <c r="OQG1" s="1183"/>
      <c r="OQH1" s="1183"/>
      <c r="OQI1" s="1183"/>
      <c r="OQJ1" s="1183"/>
      <c r="OQK1" s="1183"/>
      <c r="OQL1" s="1183"/>
      <c r="OQM1" s="1183"/>
      <c r="OQN1" s="1183"/>
      <c r="OQO1" s="1183"/>
      <c r="OQP1" s="1183"/>
      <c r="OQQ1" s="1183"/>
      <c r="OQR1" s="1183"/>
      <c r="OQS1" s="1183"/>
      <c r="OQT1" s="1183"/>
      <c r="OQU1" s="1183"/>
      <c r="OQV1" s="1183"/>
      <c r="OQW1" s="1183"/>
      <c r="OQX1" s="1183"/>
      <c r="OQY1" s="1183"/>
      <c r="OQZ1" s="1183"/>
      <c r="ORA1" s="1183"/>
      <c r="ORB1" s="1183"/>
      <c r="ORC1" s="1183"/>
      <c r="ORD1" s="1183"/>
      <c r="ORE1" s="1183"/>
      <c r="ORF1" s="1183"/>
      <c r="ORG1" s="1183"/>
      <c r="ORH1" s="1183"/>
      <c r="ORI1" s="1183"/>
      <c r="ORJ1" s="1183"/>
      <c r="ORK1" s="1183"/>
      <c r="ORL1" s="1183"/>
      <c r="ORM1" s="1183"/>
      <c r="ORN1" s="1183"/>
      <c r="ORO1" s="1183"/>
      <c r="ORP1" s="1183"/>
      <c r="ORQ1" s="1183"/>
      <c r="ORR1" s="1183"/>
      <c r="ORS1" s="1183"/>
      <c r="ORT1" s="1183"/>
      <c r="ORU1" s="1183"/>
      <c r="ORV1" s="1183"/>
      <c r="ORW1" s="1183"/>
      <c r="ORX1" s="1183"/>
      <c r="ORY1" s="1183"/>
      <c r="ORZ1" s="1183"/>
      <c r="OSA1" s="1183"/>
      <c r="OSB1" s="1183"/>
      <c r="OSC1" s="1183"/>
      <c r="OSD1" s="1183"/>
      <c r="OSE1" s="1183"/>
      <c r="OSF1" s="1183"/>
      <c r="OSG1" s="1183"/>
      <c r="OSH1" s="1183"/>
      <c r="OSI1" s="1183"/>
      <c r="OSJ1" s="1183"/>
      <c r="OSK1" s="1183"/>
      <c r="OSL1" s="1183"/>
      <c r="OSM1" s="1183"/>
      <c r="OSN1" s="1183"/>
      <c r="OSO1" s="1183"/>
      <c r="OSP1" s="1183"/>
      <c r="OSQ1" s="1183"/>
      <c r="OSR1" s="1183"/>
      <c r="OSS1" s="1183"/>
      <c r="OST1" s="1183"/>
      <c r="OSU1" s="1183"/>
      <c r="OSV1" s="1183"/>
      <c r="OSW1" s="1183"/>
      <c r="OSX1" s="1183"/>
      <c r="OSY1" s="1183"/>
      <c r="OSZ1" s="1183"/>
      <c r="OTA1" s="1183"/>
      <c r="OTB1" s="1183"/>
      <c r="OTC1" s="1183"/>
      <c r="OTD1" s="1183"/>
      <c r="OTE1" s="1183"/>
      <c r="OTF1" s="1183"/>
      <c r="OTG1" s="1183"/>
      <c r="OTH1" s="1183"/>
      <c r="OTI1" s="1183"/>
      <c r="OTJ1" s="1183"/>
      <c r="OTK1" s="1183"/>
      <c r="OTL1" s="1183"/>
      <c r="OTM1" s="1183"/>
      <c r="OTN1" s="1183"/>
      <c r="OTO1" s="1183"/>
      <c r="OTP1" s="1183"/>
      <c r="OTQ1" s="1183"/>
      <c r="OTR1" s="1183"/>
      <c r="OTS1" s="1183"/>
      <c r="OTT1" s="1183"/>
      <c r="OTU1" s="1183"/>
      <c r="OTV1" s="1183"/>
      <c r="OTW1" s="1183"/>
      <c r="OTX1" s="1183"/>
      <c r="OTY1" s="1183"/>
      <c r="OTZ1" s="1183"/>
      <c r="OUA1" s="1183"/>
      <c r="OUB1" s="1183"/>
      <c r="OUC1" s="1183"/>
      <c r="OUD1" s="1183"/>
      <c r="OUE1" s="1183"/>
      <c r="OUF1" s="1183"/>
      <c r="OUG1" s="1183"/>
      <c r="OUH1" s="1183"/>
      <c r="OUI1" s="1183"/>
      <c r="OUJ1" s="1183"/>
      <c r="OUK1" s="1183"/>
      <c r="OUL1" s="1183"/>
      <c r="OUM1" s="1183"/>
      <c r="OUN1" s="1183"/>
      <c r="OUO1" s="1183"/>
      <c r="OUP1" s="1183"/>
      <c r="OUQ1" s="1183"/>
      <c r="OUR1" s="1183"/>
      <c r="OUS1" s="1183"/>
      <c r="OUT1" s="1183"/>
      <c r="OUU1" s="1183"/>
      <c r="OUV1" s="1183"/>
      <c r="OUW1" s="1183"/>
      <c r="OUX1" s="1183"/>
      <c r="OUY1" s="1183"/>
      <c r="OUZ1" s="1183"/>
      <c r="OVA1" s="1183"/>
      <c r="OVB1" s="1183"/>
      <c r="OVC1" s="1183"/>
      <c r="OVD1" s="1183"/>
      <c r="OVE1" s="1183"/>
      <c r="OVF1" s="1183"/>
      <c r="OVG1" s="1183"/>
      <c r="OVH1" s="1183"/>
      <c r="OVI1" s="1183"/>
      <c r="OVJ1" s="1183"/>
      <c r="OVK1" s="1183"/>
      <c r="OVL1" s="1183"/>
      <c r="OVM1" s="1183"/>
      <c r="OVN1" s="1183"/>
      <c r="OVO1" s="1183"/>
      <c r="OVP1" s="1183"/>
      <c r="OVQ1" s="1183"/>
      <c r="OVR1" s="1183"/>
      <c r="OVS1" s="1183"/>
      <c r="OVT1" s="1183"/>
      <c r="OVU1" s="1183"/>
      <c r="OVV1" s="1183"/>
      <c r="OVW1" s="1183"/>
      <c r="OVX1" s="1183"/>
      <c r="OVY1" s="1183"/>
      <c r="OVZ1" s="1183"/>
      <c r="OWA1" s="1183"/>
      <c r="OWB1" s="1183"/>
      <c r="OWC1" s="1183"/>
      <c r="OWD1" s="1183"/>
      <c r="OWE1" s="1183"/>
      <c r="OWF1" s="1183"/>
      <c r="OWG1" s="1183"/>
      <c r="OWH1" s="1183"/>
      <c r="OWI1" s="1183"/>
      <c r="OWJ1" s="1183"/>
      <c r="OWK1" s="1183"/>
      <c r="OWL1" s="1183"/>
      <c r="OWM1" s="1183"/>
      <c r="OWN1" s="1183"/>
      <c r="OWO1" s="1183"/>
      <c r="OWP1" s="1183"/>
      <c r="OWQ1" s="1183"/>
      <c r="OWR1" s="1183"/>
      <c r="OWS1" s="1183"/>
      <c r="OWT1" s="1183"/>
      <c r="OWU1" s="1183"/>
      <c r="OWV1" s="1183"/>
      <c r="OWW1" s="1183"/>
      <c r="OWX1" s="1183"/>
      <c r="OWY1" s="1183"/>
      <c r="OWZ1" s="1183"/>
      <c r="OXA1" s="1183"/>
      <c r="OXB1" s="1183"/>
      <c r="OXC1" s="1183"/>
      <c r="OXD1" s="1183"/>
      <c r="OXE1" s="1183"/>
      <c r="OXF1" s="1183"/>
      <c r="OXG1" s="1183"/>
      <c r="OXH1" s="1183"/>
      <c r="OXI1" s="1183"/>
      <c r="OXJ1" s="1183"/>
      <c r="OXK1" s="1183"/>
      <c r="OXL1" s="1183"/>
      <c r="OXM1" s="1183"/>
      <c r="OXN1" s="1183"/>
      <c r="OXO1" s="1183"/>
      <c r="OXP1" s="1183"/>
      <c r="OXQ1" s="1183"/>
      <c r="OXR1" s="1183"/>
      <c r="OXS1" s="1183"/>
      <c r="OXT1" s="1183"/>
      <c r="OXU1" s="1183"/>
      <c r="OXV1" s="1183"/>
      <c r="OXW1" s="1183"/>
      <c r="OXX1" s="1183"/>
      <c r="OXY1" s="1183"/>
      <c r="OXZ1" s="1183"/>
      <c r="OYA1" s="1183"/>
      <c r="OYB1" s="1183"/>
      <c r="OYC1" s="1183"/>
      <c r="OYD1" s="1183"/>
      <c r="OYE1" s="1183"/>
      <c r="OYF1" s="1183"/>
      <c r="OYG1" s="1183"/>
      <c r="OYH1" s="1183"/>
      <c r="OYI1" s="1183"/>
      <c r="OYJ1" s="1183"/>
      <c r="OYK1" s="1183"/>
      <c r="OYL1" s="1183"/>
      <c r="OYM1" s="1183"/>
      <c r="OYN1" s="1183"/>
      <c r="OYO1" s="1183"/>
      <c r="OYP1" s="1183"/>
      <c r="OYQ1" s="1183"/>
      <c r="OYR1" s="1183"/>
      <c r="OYS1" s="1183"/>
      <c r="OYT1" s="1183"/>
      <c r="OYU1" s="1183"/>
      <c r="OYV1" s="1183"/>
      <c r="OYW1" s="1183"/>
      <c r="OYX1" s="1183"/>
      <c r="OYY1" s="1183"/>
      <c r="OYZ1" s="1183"/>
      <c r="OZA1" s="1183"/>
      <c r="OZB1" s="1183"/>
      <c r="OZC1" s="1183"/>
      <c r="OZD1" s="1183"/>
      <c r="OZE1" s="1183"/>
      <c r="OZF1" s="1183"/>
      <c r="OZG1" s="1183"/>
      <c r="OZH1" s="1183"/>
      <c r="OZI1" s="1183"/>
      <c r="OZJ1" s="1183"/>
      <c r="OZK1" s="1183"/>
      <c r="OZL1" s="1183"/>
      <c r="OZM1" s="1183"/>
      <c r="OZN1" s="1183"/>
      <c r="OZO1" s="1183"/>
      <c r="OZP1" s="1183"/>
      <c r="OZQ1" s="1183"/>
      <c r="OZR1" s="1183"/>
      <c r="OZS1" s="1183"/>
      <c r="OZT1" s="1183"/>
      <c r="OZU1" s="1183"/>
      <c r="OZV1" s="1183"/>
      <c r="OZW1" s="1183"/>
      <c r="OZX1" s="1183"/>
      <c r="OZY1" s="1183"/>
      <c r="OZZ1" s="1183"/>
      <c r="PAA1" s="1183"/>
      <c r="PAB1" s="1183"/>
      <c r="PAC1" s="1183"/>
      <c r="PAD1" s="1183"/>
      <c r="PAE1" s="1183"/>
      <c r="PAF1" s="1183"/>
      <c r="PAG1" s="1183"/>
      <c r="PAH1" s="1183"/>
      <c r="PAI1" s="1183"/>
      <c r="PAJ1" s="1183"/>
      <c r="PAK1" s="1183"/>
      <c r="PAL1" s="1183"/>
      <c r="PAM1" s="1183"/>
      <c r="PAN1" s="1183"/>
      <c r="PAO1" s="1183"/>
      <c r="PAP1" s="1183"/>
      <c r="PAQ1" s="1183"/>
      <c r="PAR1" s="1183"/>
      <c r="PAS1" s="1183"/>
      <c r="PAT1" s="1183"/>
      <c r="PAU1" s="1183"/>
      <c r="PAV1" s="1183"/>
      <c r="PAW1" s="1183"/>
      <c r="PAX1" s="1183"/>
      <c r="PAY1" s="1183"/>
      <c r="PAZ1" s="1183"/>
      <c r="PBA1" s="1183"/>
      <c r="PBB1" s="1183"/>
      <c r="PBC1" s="1183"/>
      <c r="PBD1" s="1183"/>
      <c r="PBE1" s="1183"/>
      <c r="PBF1" s="1183"/>
      <c r="PBG1" s="1183"/>
      <c r="PBH1" s="1183"/>
      <c r="PBI1" s="1183"/>
      <c r="PBJ1" s="1183"/>
      <c r="PBK1" s="1183"/>
      <c r="PBL1" s="1183"/>
      <c r="PBM1" s="1183"/>
      <c r="PBN1" s="1183"/>
      <c r="PBO1" s="1183"/>
      <c r="PBP1" s="1183"/>
      <c r="PBQ1" s="1183"/>
      <c r="PBR1" s="1183"/>
      <c r="PBS1" s="1183"/>
      <c r="PBT1" s="1183"/>
      <c r="PBU1" s="1183"/>
      <c r="PBV1" s="1183"/>
      <c r="PBW1" s="1183"/>
      <c r="PBX1" s="1183"/>
      <c r="PBY1" s="1183"/>
      <c r="PBZ1" s="1183"/>
      <c r="PCA1" s="1183"/>
      <c r="PCB1" s="1183"/>
      <c r="PCC1" s="1183"/>
      <c r="PCD1" s="1183"/>
      <c r="PCE1" s="1183"/>
      <c r="PCF1" s="1183"/>
      <c r="PCG1" s="1183"/>
      <c r="PCH1" s="1183"/>
      <c r="PCI1" s="1183"/>
      <c r="PCJ1" s="1183"/>
      <c r="PCK1" s="1183"/>
      <c r="PCL1" s="1183"/>
      <c r="PCM1" s="1183"/>
      <c r="PCN1" s="1183"/>
      <c r="PCO1" s="1183"/>
      <c r="PCP1" s="1183"/>
      <c r="PCQ1" s="1183"/>
      <c r="PCR1" s="1183"/>
      <c r="PCS1" s="1183"/>
      <c r="PCT1" s="1183"/>
      <c r="PCU1" s="1183"/>
      <c r="PCV1" s="1183"/>
      <c r="PCW1" s="1183"/>
      <c r="PCX1" s="1183"/>
      <c r="PCY1" s="1183"/>
      <c r="PCZ1" s="1183"/>
      <c r="PDA1" s="1183"/>
      <c r="PDB1" s="1183"/>
      <c r="PDC1" s="1183"/>
      <c r="PDD1" s="1183"/>
      <c r="PDE1" s="1183"/>
      <c r="PDF1" s="1183"/>
      <c r="PDG1" s="1183"/>
      <c r="PDH1" s="1183"/>
      <c r="PDI1" s="1183"/>
      <c r="PDJ1" s="1183"/>
      <c r="PDK1" s="1183"/>
      <c r="PDL1" s="1183"/>
      <c r="PDM1" s="1183"/>
      <c r="PDN1" s="1183"/>
      <c r="PDO1" s="1183"/>
      <c r="PDP1" s="1183"/>
      <c r="PDQ1" s="1183"/>
      <c r="PDR1" s="1183"/>
      <c r="PDS1" s="1183"/>
      <c r="PDT1" s="1183"/>
      <c r="PDU1" s="1183"/>
      <c r="PDV1" s="1183"/>
      <c r="PDW1" s="1183"/>
      <c r="PDX1" s="1183"/>
      <c r="PDY1" s="1183"/>
      <c r="PDZ1" s="1183"/>
      <c r="PEA1" s="1183"/>
      <c r="PEB1" s="1183"/>
      <c r="PEC1" s="1183"/>
      <c r="PED1" s="1183"/>
      <c r="PEE1" s="1183"/>
      <c r="PEF1" s="1183"/>
      <c r="PEG1" s="1183"/>
      <c r="PEH1" s="1183"/>
      <c r="PEI1" s="1183"/>
      <c r="PEJ1" s="1183"/>
      <c r="PEK1" s="1183"/>
      <c r="PEL1" s="1183"/>
      <c r="PEM1" s="1183"/>
      <c r="PEN1" s="1183"/>
      <c r="PEO1" s="1183"/>
      <c r="PEP1" s="1183"/>
      <c r="PEQ1" s="1183"/>
      <c r="PER1" s="1183"/>
      <c r="PES1" s="1183"/>
      <c r="PET1" s="1183"/>
      <c r="PEU1" s="1183"/>
      <c r="PEV1" s="1183"/>
      <c r="PEW1" s="1183"/>
      <c r="PEX1" s="1183"/>
      <c r="PEY1" s="1183"/>
      <c r="PEZ1" s="1183"/>
      <c r="PFA1" s="1183"/>
      <c r="PFB1" s="1183"/>
      <c r="PFC1" s="1183"/>
      <c r="PFD1" s="1183"/>
      <c r="PFE1" s="1183"/>
      <c r="PFF1" s="1183"/>
      <c r="PFG1" s="1183"/>
      <c r="PFH1" s="1183"/>
      <c r="PFI1" s="1183"/>
      <c r="PFJ1" s="1183"/>
      <c r="PFK1" s="1183"/>
      <c r="PFL1" s="1183"/>
      <c r="PFM1" s="1183"/>
      <c r="PFN1" s="1183"/>
      <c r="PFO1" s="1183"/>
      <c r="PFP1" s="1183"/>
      <c r="PFQ1" s="1183"/>
      <c r="PFR1" s="1183"/>
      <c r="PFS1" s="1183"/>
      <c r="PFT1" s="1183"/>
      <c r="PFU1" s="1183"/>
      <c r="PFV1" s="1183"/>
      <c r="PFW1" s="1183"/>
      <c r="PFX1" s="1183"/>
      <c r="PFY1" s="1183"/>
      <c r="PFZ1" s="1183"/>
      <c r="PGA1" s="1183"/>
      <c r="PGB1" s="1183"/>
      <c r="PGC1" s="1183"/>
      <c r="PGD1" s="1183"/>
      <c r="PGE1" s="1183"/>
      <c r="PGF1" s="1183"/>
      <c r="PGG1" s="1183"/>
      <c r="PGH1" s="1183"/>
      <c r="PGI1" s="1183"/>
      <c r="PGJ1" s="1183"/>
      <c r="PGK1" s="1183"/>
      <c r="PGL1" s="1183"/>
      <c r="PGM1" s="1183"/>
      <c r="PGN1" s="1183"/>
      <c r="PGO1" s="1183"/>
      <c r="PGP1" s="1183"/>
      <c r="PGQ1" s="1183"/>
      <c r="PGR1" s="1183"/>
      <c r="PGS1" s="1183"/>
      <c r="PGT1" s="1183"/>
      <c r="PGU1" s="1183"/>
      <c r="PGV1" s="1183"/>
      <c r="PGW1" s="1183"/>
      <c r="PGX1" s="1183"/>
      <c r="PGY1" s="1183"/>
      <c r="PGZ1" s="1183"/>
      <c r="PHA1" s="1183"/>
      <c r="PHB1" s="1183"/>
      <c r="PHC1" s="1183"/>
      <c r="PHD1" s="1183"/>
      <c r="PHE1" s="1183"/>
      <c r="PHF1" s="1183"/>
      <c r="PHG1" s="1183"/>
      <c r="PHH1" s="1183"/>
      <c r="PHI1" s="1183"/>
      <c r="PHJ1" s="1183"/>
      <c r="PHK1" s="1183"/>
      <c r="PHL1" s="1183"/>
      <c r="PHM1" s="1183"/>
      <c r="PHN1" s="1183"/>
      <c r="PHO1" s="1183"/>
      <c r="PHP1" s="1183"/>
      <c r="PHQ1" s="1183"/>
      <c r="PHR1" s="1183"/>
      <c r="PHS1" s="1183"/>
      <c r="PHT1" s="1183"/>
      <c r="PHU1" s="1183"/>
      <c r="PHV1" s="1183"/>
      <c r="PHW1" s="1183"/>
      <c r="PHX1" s="1183"/>
      <c r="PHY1" s="1183"/>
      <c r="PHZ1" s="1183"/>
      <c r="PIA1" s="1183"/>
      <c r="PIB1" s="1183"/>
      <c r="PIC1" s="1183"/>
      <c r="PID1" s="1183"/>
      <c r="PIE1" s="1183"/>
      <c r="PIF1" s="1183"/>
      <c r="PIG1" s="1183"/>
      <c r="PIH1" s="1183"/>
      <c r="PII1" s="1183"/>
      <c r="PIJ1" s="1183"/>
      <c r="PIK1" s="1183"/>
      <c r="PIL1" s="1183"/>
      <c r="PIM1" s="1183"/>
      <c r="PIN1" s="1183"/>
      <c r="PIO1" s="1183"/>
      <c r="PIP1" s="1183"/>
      <c r="PIQ1" s="1183"/>
      <c r="PIR1" s="1183"/>
      <c r="PIS1" s="1183"/>
      <c r="PIT1" s="1183"/>
      <c r="PIU1" s="1183"/>
      <c r="PIV1" s="1183"/>
      <c r="PIW1" s="1183"/>
      <c r="PIX1" s="1183"/>
      <c r="PIY1" s="1183"/>
      <c r="PIZ1" s="1183"/>
      <c r="PJA1" s="1183"/>
      <c r="PJB1" s="1183"/>
      <c r="PJC1" s="1183"/>
      <c r="PJD1" s="1183"/>
      <c r="PJE1" s="1183"/>
      <c r="PJF1" s="1183"/>
      <c r="PJG1" s="1183"/>
      <c r="PJH1" s="1183"/>
      <c r="PJI1" s="1183"/>
      <c r="PJJ1" s="1183"/>
      <c r="PJK1" s="1183"/>
      <c r="PJL1" s="1183"/>
      <c r="PJM1" s="1183"/>
      <c r="PJN1" s="1183"/>
      <c r="PJO1" s="1183"/>
      <c r="PJP1" s="1183"/>
      <c r="PJQ1" s="1183"/>
      <c r="PJR1" s="1183"/>
      <c r="PJS1" s="1183"/>
      <c r="PJT1" s="1183"/>
      <c r="PJU1" s="1183"/>
      <c r="PJV1" s="1183"/>
      <c r="PJW1" s="1183"/>
      <c r="PJX1" s="1183"/>
      <c r="PJY1" s="1183"/>
      <c r="PJZ1" s="1183"/>
      <c r="PKA1" s="1183"/>
      <c r="PKB1" s="1183"/>
      <c r="PKC1" s="1183"/>
      <c r="PKD1" s="1183"/>
      <c r="PKE1" s="1183"/>
      <c r="PKF1" s="1183"/>
      <c r="PKG1" s="1183"/>
      <c r="PKH1" s="1183"/>
      <c r="PKI1" s="1183"/>
      <c r="PKJ1" s="1183"/>
      <c r="PKK1" s="1183"/>
      <c r="PKL1" s="1183"/>
      <c r="PKM1" s="1183"/>
      <c r="PKN1" s="1183"/>
      <c r="PKO1" s="1183"/>
      <c r="PKP1" s="1183"/>
      <c r="PKQ1" s="1183"/>
      <c r="PKR1" s="1183"/>
      <c r="PKS1" s="1183"/>
      <c r="PKT1" s="1183"/>
      <c r="PKU1" s="1183"/>
      <c r="PKV1" s="1183"/>
      <c r="PKW1" s="1183"/>
      <c r="PKX1" s="1183"/>
      <c r="PKY1" s="1183"/>
      <c r="PKZ1" s="1183"/>
      <c r="PLA1" s="1183"/>
      <c r="PLB1" s="1183"/>
      <c r="PLC1" s="1183"/>
      <c r="PLD1" s="1183"/>
      <c r="PLE1" s="1183"/>
      <c r="PLF1" s="1183"/>
      <c r="PLG1" s="1183"/>
      <c r="PLH1" s="1183"/>
      <c r="PLI1" s="1183"/>
      <c r="PLJ1" s="1183"/>
      <c r="PLK1" s="1183"/>
      <c r="PLL1" s="1183"/>
      <c r="PLM1" s="1183"/>
      <c r="PLN1" s="1183"/>
      <c r="PLO1" s="1183"/>
      <c r="PLP1" s="1183"/>
      <c r="PLQ1" s="1183"/>
      <c r="PLR1" s="1183"/>
      <c r="PLS1" s="1183"/>
      <c r="PLT1" s="1183"/>
      <c r="PLU1" s="1183"/>
      <c r="PLV1" s="1183"/>
      <c r="PLW1" s="1183"/>
      <c r="PLX1" s="1183"/>
      <c r="PLY1" s="1183"/>
      <c r="PLZ1" s="1183"/>
      <c r="PMA1" s="1183"/>
      <c r="PMB1" s="1183"/>
      <c r="PMC1" s="1183"/>
      <c r="PMD1" s="1183"/>
      <c r="PME1" s="1183"/>
      <c r="PMF1" s="1183"/>
      <c r="PMG1" s="1183"/>
      <c r="PMH1" s="1183"/>
      <c r="PMI1" s="1183"/>
      <c r="PMJ1" s="1183"/>
      <c r="PMK1" s="1183"/>
      <c r="PML1" s="1183"/>
      <c r="PMM1" s="1183"/>
      <c r="PMN1" s="1183"/>
      <c r="PMO1" s="1183"/>
      <c r="PMP1" s="1183"/>
      <c r="PMQ1" s="1183"/>
      <c r="PMR1" s="1183"/>
      <c r="PMS1" s="1183"/>
      <c r="PMT1" s="1183"/>
      <c r="PMU1" s="1183"/>
      <c r="PMV1" s="1183"/>
      <c r="PMW1" s="1183"/>
      <c r="PMX1" s="1183"/>
      <c r="PMY1" s="1183"/>
      <c r="PMZ1" s="1183"/>
      <c r="PNA1" s="1183"/>
      <c r="PNB1" s="1183"/>
      <c r="PNC1" s="1183"/>
      <c r="PND1" s="1183"/>
      <c r="PNE1" s="1183"/>
      <c r="PNF1" s="1183"/>
      <c r="PNG1" s="1183"/>
      <c r="PNH1" s="1183"/>
      <c r="PNI1" s="1183"/>
      <c r="PNJ1" s="1183"/>
      <c r="PNK1" s="1183"/>
      <c r="PNL1" s="1183"/>
      <c r="PNM1" s="1183"/>
      <c r="PNN1" s="1183"/>
      <c r="PNO1" s="1183"/>
      <c r="PNP1" s="1183"/>
      <c r="PNQ1" s="1183"/>
      <c r="PNR1" s="1183"/>
      <c r="PNS1" s="1183"/>
      <c r="PNT1" s="1183"/>
      <c r="PNU1" s="1183"/>
      <c r="PNV1" s="1183"/>
      <c r="PNW1" s="1183"/>
      <c r="PNX1" s="1183"/>
      <c r="PNY1" s="1183"/>
      <c r="PNZ1" s="1183"/>
      <c r="POA1" s="1183"/>
      <c r="POB1" s="1183"/>
      <c r="POC1" s="1183"/>
      <c r="POD1" s="1183"/>
      <c r="POE1" s="1183"/>
      <c r="POF1" s="1183"/>
      <c r="POG1" s="1183"/>
      <c r="POH1" s="1183"/>
      <c r="POI1" s="1183"/>
      <c r="POJ1" s="1183"/>
      <c r="POK1" s="1183"/>
      <c r="POL1" s="1183"/>
      <c r="POM1" s="1183"/>
      <c r="PON1" s="1183"/>
      <c r="POO1" s="1183"/>
      <c r="POP1" s="1183"/>
      <c r="POQ1" s="1183"/>
      <c r="POR1" s="1183"/>
      <c r="POS1" s="1183"/>
      <c r="POT1" s="1183"/>
      <c r="POU1" s="1183"/>
      <c r="POV1" s="1183"/>
      <c r="POW1" s="1183"/>
      <c r="POX1" s="1183"/>
      <c r="POY1" s="1183"/>
      <c r="POZ1" s="1183"/>
      <c r="PPA1" s="1183"/>
      <c r="PPB1" s="1183"/>
      <c r="PPC1" s="1183"/>
      <c r="PPD1" s="1183"/>
      <c r="PPE1" s="1183"/>
      <c r="PPF1" s="1183"/>
      <c r="PPG1" s="1183"/>
      <c r="PPH1" s="1183"/>
      <c r="PPI1" s="1183"/>
      <c r="PPJ1" s="1183"/>
      <c r="PPK1" s="1183"/>
      <c r="PPL1" s="1183"/>
      <c r="PPM1" s="1183"/>
      <c r="PPN1" s="1183"/>
      <c r="PPO1" s="1183"/>
      <c r="PPP1" s="1183"/>
      <c r="PPQ1" s="1183"/>
      <c r="PPR1" s="1183"/>
      <c r="PPS1" s="1183"/>
      <c r="PPT1" s="1183"/>
      <c r="PPU1" s="1183"/>
      <c r="PPV1" s="1183"/>
      <c r="PPW1" s="1183"/>
      <c r="PPX1" s="1183"/>
      <c r="PPY1" s="1183"/>
      <c r="PPZ1" s="1183"/>
      <c r="PQA1" s="1183"/>
      <c r="PQB1" s="1183"/>
      <c r="PQC1" s="1183"/>
      <c r="PQD1" s="1183"/>
      <c r="PQE1" s="1183"/>
      <c r="PQF1" s="1183"/>
      <c r="PQG1" s="1183"/>
      <c r="PQH1" s="1183"/>
      <c r="PQI1" s="1183"/>
      <c r="PQJ1" s="1183"/>
      <c r="PQK1" s="1183"/>
      <c r="PQL1" s="1183"/>
      <c r="PQM1" s="1183"/>
      <c r="PQN1" s="1183"/>
      <c r="PQO1" s="1183"/>
      <c r="PQP1" s="1183"/>
      <c r="PQQ1" s="1183"/>
      <c r="PQR1" s="1183"/>
      <c r="PQS1" s="1183"/>
      <c r="PQT1" s="1183"/>
      <c r="PQU1" s="1183"/>
      <c r="PQV1" s="1183"/>
      <c r="PQW1" s="1183"/>
      <c r="PQX1" s="1183"/>
      <c r="PQY1" s="1183"/>
      <c r="PQZ1" s="1183"/>
      <c r="PRA1" s="1183"/>
      <c r="PRB1" s="1183"/>
      <c r="PRC1" s="1183"/>
      <c r="PRD1" s="1183"/>
      <c r="PRE1" s="1183"/>
      <c r="PRF1" s="1183"/>
      <c r="PRG1" s="1183"/>
      <c r="PRH1" s="1183"/>
      <c r="PRI1" s="1183"/>
      <c r="PRJ1" s="1183"/>
      <c r="PRK1" s="1183"/>
      <c r="PRL1" s="1183"/>
      <c r="PRM1" s="1183"/>
      <c r="PRN1" s="1183"/>
      <c r="PRO1" s="1183"/>
      <c r="PRP1" s="1183"/>
      <c r="PRQ1" s="1183"/>
      <c r="PRR1" s="1183"/>
      <c r="PRS1" s="1183"/>
      <c r="PRT1" s="1183"/>
      <c r="PRU1" s="1183"/>
      <c r="PRV1" s="1183"/>
      <c r="PRW1" s="1183"/>
      <c r="PRX1" s="1183"/>
      <c r="PRY1" s="1183"/>
      <c r="PRZ1" s="1183"/>
      <c r="PSA1" s="1183"/>
      <c r="PSB1" s="1183"/>
      <c r="PSC1" s="1183"/>
      <c r="PSD1" s="1183"/>
      <c r="PSE1" s="1183"/>
      <c r="PSF1" s="1183"/>
      <c r="PSG1" s="1183"/>
      <c r="PSH1" s="1183"/>
      <c r="PSI1" s="1183"/>
      <c r="PSJ1" s="1183"/>
      <c r="PSK1" s="1183"/>
      <c r="PSL1" s="1183"/>
      <c r="PSM1" s="1183"/>
      <c r="PSN1" s="1183"/>
      <c r="PSO1" s="1183"/>
      <c r="PSP1" s="1183"/>
      <c r="PSQ1" s="1183"/>
      <c r="PSR1" s="1183"/>
      <c r="PSS1" s="1183"/>
      <c r="PST1" s="1183"/>
      <c r="PSU1" s="1183"/>
      <c r="PSV1" s="1183"/>
      <c r="PSW1" s="1183"/>
      <c r="PSX1" s="1183"/>
      <c r="PSY1" s="1183"/>
      <c r="PSZ1" s="1183"/>
      <c r="PTA1" s="1183"/>
      <c r="PTB1" s="1183"/>
      <c r="PTC1" s="1183"/>
      <c r="PTD1" s="1183"/>
      <c r="PTE1" s="1183"/>
      <c r="PTF1" s="1183"/>
      <c r="PTG1" s="1183"/>
      <c r="PTH1" s="1183"/>
      <c r="PTI1" s="1183"/>
      <c r="PTJ1" s="1183"/>
      <c r="PTK1" s="1183"/>
      <c r="PTL1" s="1183"/>
      <c r="PTM1" s="1183"/>
      <c r="PTN1" s="1183"/>
      <c r="PTO1" s="1183"/>
      <c r="PTP1" s="1183"/>
      <c r="PTQ1" s="1183"/>
      <c r="PTR1" s="1183"/>
      <c r="PTS1" s="1183"/>
      <c r="PTT1" s="1183"/>
      <c r="PTU1" s="1183"/>
      <c r="PTV1" s="1183"/>
      <c r="PTW1" s="1183"/>
      <c r="PTX1" s="1183"/>
      <c r="PTY1" s="1183"/>
      <c r="PTZ1" s="1183"/>
      <c r="PUA1" s="1183"/>
      <c r="PUB1" s="1183"/>
      <c r="PUC1" s="1183"/>
      <c r="PUD1" s="1183"/>
      <c r="PUE1" s="1183"/>
      <c r="PUF1" s="1183"/>
      <c r="PUG1" s="1183"/>
      <c r="PUH1" s="1183"/>
      <c r="PUI1" s="1183"/>
      <c r="PUJ1" s="1183"/>
      <c r="PUK1" s="1183"/>
      <c r="PUL1" s="1183"/>
      <c r="PUM1" s="1183"/>
      <c r="PUN1" s="1183"/>
      <c r="PUO1" s="1183"/>
      <c r="PUP1" s="1183"/>
      <c r="PUQ1" s="1183"/>
      <c r="PUR1" s="1183"/>
      <c r="PUS1" s="1183"/>
      <c r="PUT1" s="1183"/>
      <c r="PUU1" s="1183"/>
      <c r="PUV1" s="1183"/>
      <c r="PUW1" s="1183"/>
      <c r="PUX1" s="1183"/>
      <c r="PUY1" s="1183"/>
      <c r="PUZ1" s="1183"/>
      <c r="PVA1" s="1183"/>
      <c r="PVB1" s="1183"/>
      <c r="PVC1" s="1183"/>
      <c r="PVD1" s="1183"/>
      <c r="PVE1" s="1183"/>
      <c r="PVF1" s="1183"/>
      <c r="PVG1" s="1183"/>
      <c r="PVH1" s="1183"/>
      <c r="PVI1" s="1183"/>
      <c r="PVJ1" s="1183"/>
      <c r="PVK1" s="1183"/>
      <c r="PVL1" s="1183"/>
      <c r="PVM1" s="1183"/>
      <c r="PVN1" s="1183"/>
      <c r="PVO1" s="1183"/>
      <c r="PVP1" s="1183"/>
      <c r="PVQ1" s="1183"/>
      <c r="PVR1" s="1183"/>
      <c r="PVS1" s="1183"/>
      <c r="PVT1" s="1183"/>
      <c r="PVU1" s="1183"/>
      <c r="PVV1" s="1183"/>
      <c r="PVW1" s="1183"/>
      <c r="PVX1" s="1183"/>
      <c r="PVY1" s="1183"/>
      <c r="PVZ1" s="1183"/>
      <c r="PWA1" s="1183"/>
      <c r="PWB1" s="1183"/>
      <c r="PWC1" s="1183"/>
      <c r="PWD1" s="1183"/>
      <c r="PWE1" s="1183"/>
      <c r="PWF1" s="1183"/>
      <c r="PWG1" s="1183"/>
      <c r="PWH1" s="1183"/>
      <c r="PWI1" s="1183"/>
      <c r="PWJ1" s="1183"/>
      <c r="PWK1" s="1183"/>
      <c r="PWL1" s="1183"/>
      <c r="PWM1" s="1183"/>
      <c r="PWN1" s="1183"/>
      <c r="PWO1" s="1183"/>
      <c r="PWP1" s="1183"/>
      <c r="PWQ1" s="1183"/>
      <c r="PWR1" s="1183"/>
      <c r="PWS1" s="1183"/>
      <c r="PWT1" s="1183"/>
      <c r="PWU1" s="1183"/>
      <c r="PWV1" s="1183"/>
      <c r="PWW1" s="1183"/>
      <c r="PWX1" s="1183"/>
      <c r="PWY1" s="1183"/>
      <c r="PWZ1" s="1183"/>
      <c r="PXA1" s="1183"/>
      <c r="PXB1" s="1183"/>
      <c r="PXC1" s="1183"/>
      <c r="PXD1" s="1183"/>
      <c r="PXE1" s="1183"/>
      <c r="PXF1" s="1183"/>
      <c r="PXG1" s="1183"/>
      <c r="PXH1" s="1183"/>
      <c r="PXI1" s="1183"/>
      <c r="PXJ1" s="1183"/>
      <c r="PXK1" s="1183"/>
      <c r="PXL1" s="1183"/>
      <c r="PXM1" s="1183"/>
      <c r="PXN1" s="1183"/>
      <c r="PXO1" s="1183"/>
      <c r="PXP1" s="1183"/>
      <c r="PXQ1" s="1183"/>
      <c r="PXR1" s="1183"/>
      <c r="PXS1" s="1183"/>
      <c r="PXT1" s="1183"/>
      <c r="PXU1" s="1183"/>
      <c r="PXV1" s="1183"/>
      <c r="PXW1" s="1183"/>
      <c r="PXX1" s="1183"/>
      <c r="PXY1" s="1183"/>
      <c r="PXZ1" s="1183"/>
      <c r="PYA1" s="1183"/>
      <c r="PYB1" s="1183"/>
      <c r="PYC1" s="1183"/>
      <c r="PYD1" s="1183"/>
      <c r="PYE1" s="1183"/>
      <c r="PYF1" s="1183"/>
      <c r="PYG1" s="1183"/>
      <c r="PYH1" s="1183"/>
      <c r="PYI1" s="1183"/>
      <c r="PYJ1" s="1183"/>
      <c r="PYK1" s="1183"/>
      <c r="PYL1" s="1183"/>
      <c r="PYM1" s="1183"/>
      <c r="PYN1" s="1183"/>
      <c r="PYO1" s="1183"/>
      <c r="PYP1" s="1183"/>
      <c r="PYQ1" s="1183"/>
      <c r="PYR1" s="1183"/>
      <c r="PYS1" s="1183"/>
      <c r="PYT1" s="1183"/>
      <c r="PYU1" s="1183"/>
      <c r="PYV1" s="1183"/>
      <c r="PYW1" s="1183"/>
      <c r="PYX1" s="1183"/>
      <c r="PYY1" s="1183"/>
      <c r="PYZ1" s="1183"/>
      <c r="PZA1" s="1183"/>
      <c r="PZB1" s="1183"/>
      <c r="PZC1" s="1183"/>
      <c r="PZD1" s="1183"/>
      <c r="PZE1" s="1183"/>
      <c r="PZF1" s="1183"/>
      <c r="PZG1" s="1183"/>
      <c r="PZH1" s="1183"/>
      <c r="PZI1" s="1183"/>
      <c r="PZJ1" s="1183"/>
      <c r="PZK1" s="1183"/>
      <c r="PZL1" s="1183"/>
      <c r="PZM1" s="1183"/>
      <c r="PZN1" s="1183"/>
      <c r="PZO1" s="1183"/>
      <c r="PZP1" s="1183"/>
      <c r="PZQ1" s="1183"/>
      <c r="PZR1" s="1183"/>
      <c r="PZS1" s="1183"/>
      <c r="PZT1" s="1183"/>
      <c r="PZU1" s="1183"/>
      <c r="PZV1" s="1183"/>
      <c r="PZW1" s="1183"/>
      <c r="PZX1" s="1183"/>
      <c r="PZY1" s="1183"/>
      <c r="PZZ1" s="1183"/>
      <c r="QAA1" s="1183"/>
      <c r="QAB1" s="1183"/>
      <c r="QAC1" s="1183"/>
      <c r="QAD1" s="1183"/>
      <c r="QAE1" s="1183"/>
      <c r="QAF1" s="1183"/>
      <c r="QAG1" s="1183"/>
      <c r="QAH1" s="1183"/>
      <c r="QAI1" s="1183"/>
      <c r="QAJ1" s="1183"/>
      <c r="QAK1" s="1183"/>
      <c r="QAL1" s="1183"/>
      <c r="QAM1" s="1183"/>
      <c r="QAN1" s="1183"/>
      <c r="QAO1" s="1183"/>
      <c r="QAP1" s="1183"/>
      <c r="QAQ1" s="1183"/>
      <c r="QAR1" s="1183"/>
      <c r="QAS1" s="1183"/>
      <c r="QAT1" s="1183"/>
      <c r="QAU1" s="1183"/>
      <c r="QAV1" s="1183"/>
      <c r="QAW1" s="1183"/>
      <c r="QAX1" s="1183"/>
      <c r="QAY1" s="1183"/>
      <c r="QAZ1" s="1183"/>
      <c r="QBA1" s="1183"/>
      <c r="QBB1" s="1183"/>
      <c r="QBC1" s="1183"/>
      <c r="QBD1" s="1183"/>
      <c r="QBE1" s="1183"/>
      <c r="QBF1" s="1183"/>
      <c r="QBG1" s="1183"/>
      <c r="QBH1" s="1183"/>
      <c r="QBI1" s="1183"/>
      <c r="QBJ1" s="1183"/>
      <c r="QBK1" s="1183"/>
      <c r="QBL1" s="1183"/>
      <c r="QBM1" s="1183"/>
      <c r="QBN1" s="1183"/>
      <c r="QBO1" s="1183"/>
      <c r="QBP1" s="1183"/>
      <c r="QBQ1" s="1183"/>
      <c r="QBR1" s="1183"/>
      <c r="QBS1" s="1183"/>
      <c r="QBT1" s="1183"/>
      <c r="QBU1" s="1183"/>
      <c r="QBV1" s="1183"/>
      <c r="QBW1" s="1183"/>
      <c r="QBX1" s="1183"/>
      <c r="QBY1" s="1183"/>
      <c r="QBZ1" s="1183"/>
      <c r="QCA1" s="1183"/>
      <c r="QCB1" s="1183"/>
      <c r="QCC1" s="1183"/>
      <c r="QCD1" s="1183"/>
      <c r="QCE1" s="1183"/>
      <c r="QCF1" s="1183"/>
      <c r="QCG1" s="1183"/>
      <c r="QCH1" s="1183"/>
      <c r="QCI1" s="1183"/>
      <c r="QCJ1" s="1183"/>
      <c r="QCK1" s="1183"/>
      <c r="QCL1" s="1183"/>
      <c r="QCM1" s="1183"/>
      <c r="QCN1" s="1183"/>
      <c r="QCO1" s="1183"/>
      <c r="QCP1" s="1183"/>
      <c r="QCQ1" s="1183"/>
      <c r="QCR1" s="1183"/>
      <c r="QCS1" s="1183"/>
      <c r="QCT1" s="1183"/>
      <c r="QCU1" s="1183"/>
      <c r="QCV1" s="1183"/>
      <c r="QCW1" s="1183"/>
      <c r="QCX1" s="1183"/>
      <c r="QCY1" s="1183"/>
      <c r="QCZ1" s="1183"/>
      <c r="QDA1" s="1183"/>
      <c r="QDB1" s="1183"/>
      <c r="QDC1" s="1183"/>
      <c r="QDD1" s="1183"/>
      <c r="QDE1" s="1183"/>
      <c r="QDF1" s="1183"/>
      <c r="QDG1" s="1183"/>
      <c r="QDH1" s="1183"/>
      <c r="QDI1" s="1183"/>
      <c r="QDJ1" s="1183"/>
      <c r="QDK1" s="1183"/>
      <c r="QDL1" s="1183"/>
      <c r="QDM1" s="1183"/>
      <c r="QDN1" s="1183"/>
      <c r="QDO1" s="1183"/>
      <c r="QDP1" s="1183"/>
      <c r="QDQ1" s="1183"/>
      <c r="QDR1" s="1183"/>
      <c r="QDS1" s="1183"/>
      <c r="QDT1" s="1183"/>
      <c r="QDU1" s="1183"/>
      <c r="QDV1" s="1183"/>
      <c r="QDW1" s="1183"/>
      <c r="QDX1" s="1183"/>
      <c r="QDY1" s="1183"/>
      <c r="QDZ1" s="1183"/>
      <c r="QEA1" s="1183"/>
      <c r="QEB1" s="1183"/>
      <c r="QEC1" s="1183"/>
      <c r="QED1" s="1183"/>
      <c r="QEE1" s="1183"/>
      <c r="QEF1" s="1183"/>
      <c r="QEG1" s="1183"/>
      <c r="QEH1" s="1183"/>
      <c r="QEI1" s="1183"/>
      <c r="QEJ1" s="1183"/>
      <c r="QEK1" s="1183"/>
      <c r="QEL1" s="1183"/>
      <c r="QEM1" s="1183"/>
      <c r="QEN1" s="1183"/>
      <c r="QEO1" s="1183"/>
      <c r="QEP1" s="1183"/>
      <c r="QEQ1" s="1183"/>
      <c r="QER1" s="1183"/>
      <c r="QES1" s="1183"/>
      <c r="QET1" s="1183"/>
      <c r="QEU1" s="1183"/>
      <c r="QEV1" s="1183"/>
      <c r="QEW1" s="1183"/>
      <c r="QEX1" s="1183"/>
      <c r="QEY1" s="1183"/>
      <c r="QEZ1" s="1183"/>
      <c r="QFA1" s="1183"/>
      <c r="QFB1" s="1183"/>
      <c r="QFC1" s="1183"/>
      <c r="QFD1" s="1183"/>
      <c r="QFE1" s="1183"/>
      <c r="QFF1" s="1183"/>
      <c r="QFG1" s="1183"/>
      <c r="QFH1" s="1183"/>
      <c r="QFI1" s="1183"/>
      <c r="QFJ1" s="1183"/>
      <c r="QFK1" s="1183"/>
      <c r="QFL1" s="1183"/>
      <c r="QFM1" s="1183"/>
      <c r="QFN1" s="1183"/>
      <c r="QFO1" s="1183"/>
      <c r="QFP1" s="1183"/>
      <c r="QFQ1" s="1183"/>
      <c r="QFR1" s="1183"/>
      <c r="QFS1" s="1183"/>
      <c r="QFT1" s="1183"/>
      <c r="QFU1" s="1183"/>
      <c r="QFV1" s="1183"/>
      <c r="QFW1" s="1183"/>
      <c r="QFX1" s="1183"/>
      <c r="QFY1" s="1183"/>
      <c r="QFZ1" s="1183"/>
      <c r="QGA1" s="1183"/>
      <c r="QGB1" s="1183"/>
      <c r="QGC1" s="1183"/>
      <c r="QGD1" s="1183"/>
      <c r="QGE1" s="1183"/>
      <c r="QGF1" s="1183"/>
      <c r="QGG1" s="1183"/>
      <c r="QGH1" s="1183"/>
      <c r="QGI1" s="1183"/>
      <c r="QGJ1" s="1183"/>
      <c r="QGK1" s="1183"/>
      <c r="QGL1" s="1183"/>
      <c r="QGM1" s="1183"/>
      <c r="QGN1" s="1183"/>
      <c r="QGO1" s="1183"/>
      <c r="QGP1" s="1183"/>
      <c r="QGQ1" s="1183"/>
      <c r="QGR1" s="1183"/>
      <c r="QGS1" s="1183"/>
      <c r="QGT1" s="1183"/>
      <c r="QGU1" s="1183"/>
      <c r="QGV1" s="1183"/>
      <c r="QGW1" s="1183"/>
      <c r="QGX1" s="1183"/>
      <c r="QGY1" s="1183"/>
      <c r="QGZ1" s="1183"/>
      <c r="QHA1" s="1183"/>
      <c r="QHB1" s="1183"/>
      <c r="QHC1" s="1183"/>
      <c r="QHD1" s="1183"/>
      <c r="QHE1" s="1183"/>
      <c r="QHF1" s="1183"/>
      <c r="QHG1" s="1183"/>
      <c r="QHH1" s="1183"/>
      <c r="QHI1" s="1183"/>
      <c r="QHJ1" s="1183"/>
      <c r="QHK1" s="1183"/>
      <c r="QHL1" s="1183"/>
      <c r="QHM1" s="1183"/>
      <c r="QHN1" s="1183"/>
      <c r="QHO1" s="1183"/>
      <c r="QHP1" s="1183"/>
      <c r="QHQ1" s="1183"/>
      <c r="QHR1" s="1183"/>
      <c r="QHS1" s="1183"/>
      <c r="QHT1" s="1183"/>
      <c r="QHU1" s="1183"/>
      <c r="QHV1" s="1183"/>
      <c r="QHW1" s="1183"/>
      <c r="QHX1" s="1183"/>
      <c r="QHY1" s="1183"/>
      <c r="QHZ1" s="1183"/>
      <c r="QIA1" s="1183"/>
      <c r="QIB1" s="1183"/>
      <c r="QIC1" s="1183"/>
      <c r="QID1" s="1183"/>
      <c r="QIE1" s="1183"/>
      <c r="QIF1" s="1183"/>
      <c r="QIG1" s="1183"/>
      <c r="QIH1" s="1183"/>
      <c r="QII1" s="1183"/>
      <c r="QIJ1" s="1183"/>
      <c r="QIK1" s="1183"/>
      <c r="QIL1" s="1183"/>
      <c r="QIM1" s="1183"/>
      <c r="QIN1" s="1183"/>
      <c r="QIO1" s="1183"/>
      <c r="QIP1" s="1183"/>
      <c r="QIQ1" s="1183"/>
      <c r="QIR1" s="1183"/>
      <c r="QIS1" s="1183"/>
      <c r="QIT1" s="1183"/>
      <c r="QIU1" s="1183"/>
      <c r="QIV1" s="1183"/>
      <c r="QIW1" s="1183"/>
      <c r="QIX1" s="1183"/>
      <c r="QIY1" s="1183"/>
      <c r="QIZ1" s="1183"/>
      <c r="QJA1" s="1183"/>
      <c r="QJB1" s="1183"/>
      <c r="QJC1" s="1183"/>
      <c r="QJD1" s="1183"/>
      <c r="QJE1" s="1183"/>
      <c r="QJF1" s="1183"/>
      <c r="QJG1" s="1183"/>
      <c r="QJH1" s="1183"/>
      <c r="QJI1" s="1183"/>
      <c r="QJJ1" s="1183"/>
      <c r="QJK1" s="1183"/>
      <c r="QJL1" s="1183"/>
      <c r="QJM1" s="1183"/>
      <c r="QJN1" s="1183"/>
      <c r="QJO1" s="1183"/>
      <c r="QJP1" s="1183"/>
      <c r="QJQ1" s="1183"/>
      <c r="QJR1" s="1183"/>
      <c r="QJS1" s="1183"/>
      <c r="QJT1" s="1183"/>
      <c r="QJU1" s="1183"/>
      <c r="QJV1" s="1183"/>
      <c r="QJW1" s="1183"/>
      <c r="QJX1" s="1183"/>
      <c r="QJY1" s="1183"/>
      <c r="QJZ1" s="1183"/>
      <c r="QKA1" s="1183"/>
      <c r="QKB1" s="1183"/>
      <c r="QKC1" s="1183"/>
      <c r="QKD1" s="1183"/>
      <c r="QKE1" s="1183"/>
      <c r="QKF1" s="1183"/>
      <c r="QKG1" s="1183"/>
      <c r="QKH1" s="1183"/>
      <c r="QKI1" s="1183"/>
      <c r="QKJ1" s="1183"/>
      <c r="QKK1" s="1183"/>
      <c r="QKL1" s="1183"/>
      <c r="QKM1" s="1183"/>
      <c r="QKN1" s="1183"/>
      <c r="QKO1" s="1183"/>
      <c r="QKP1" s="1183"/>
      <c r="QKQ1" s="1183"/>
      <c r="QKR1" s="1183"/>
      <c r="QKS1" s="1183"/>
      <c r="QKT1" s="1183"/>
      <c r="QKU1" s="1183"/>
      <c r="QKV1" s="1183"/>
      <c r="QKW1" s="1183"/>
      <c r="QKX1" s="1183"/>
      <c r="QKY1" s="1183"/>
      <c r="QKZ1" s="1183"/>
      <c r="QLA1" s="1183"/>
      <c r="QLB1" s="1183"/>
      <c r="QLC1" s="1183"/>
      <c r="QLD1" s="1183"/>
      <c r="QLE1" s="1183"/>
      <c r="QLF1" s="1183"/>
      <c r="QLG1" s="1183"/>
      <c r="QLH1" s="1183"/>
      <c r="QLI1" s="1183"/>
      <c r="QLJ1" s="1183"/>
      <c r="QLK1" s="1183"/>
      <c r="QLL1" s="1183"/>
      <c r="QLM1" s="1183"/>
      <c r="QLN1" s="1183"/>
      <c r="QLO1" s="1183"/>
      <c r="QLP1" s="1183"/>
      <c r="QLQ1" s="1183"/>
      <c r="QLR1" s="1183"/>
      <c r="QLS1" s="1183"/>
      <c r="QLT1" s="1183"/>
      <c r="QLU1" s="1183"/>
      <c r="QLV1" s="1183"/>
      <c r="QLW1" s="1183"/>
      <c r="QLX1" s="1183"/>
      <c r="QLY1" s="1183"/>
      <c r="QLZ1" s="1183"/>
      <c r="QMA1" s="1183"/>
      <c r="QMB1" s="1183"/>
      <c r="QMC1" s="1183"/>
      <c r="QMD1" s="1183"/>
      <c r="QME1" s="1183"/>
      <c r="QMF1" s="1183"/>
      <c r="QMG1" s="1183"/>
      <c r="QMH1" s="1183"/>
      <c r="QMI1" s="1183"/>
      <c r="QMJ1" s="1183"/>
      <c r="QMK1" s="1183"/>
      <c r="QML1" s="1183"/>
      <c r="QMM1" s="1183"/>
      <c r="QMN1" s="1183"/>
      <c r="QMO1" s="1183"/>
      <c r="QMP1" s="1183"/>
      <c r="QMQ1" s="1183"/>
      <c r="QMR1" s="1183"/>
      <c r="QMS1" s="1183"/>
      <c r="QMT1" s="1183"/>
      <c r="QMU1" s="1183"/>
      <c r="QMV1" s="1183"/>
      <c r="QMW1" s="1183"/>
      <c r="QMX1" s="1183"/>
      <c r="QMY1" s="1183"/>
      <c r="QMZ1" s="1183"/>
      <c r="QNA1" s="1183"/>
      <c r="QNB1" s="1183"/>
      <c r="QNC1" s="1183"/>
      <c r="QND1" s="1183"/>
      <c r="QNE1" s="1183"/>
      <c r="QNF1" s="1183"/>
      <c r="QNG1" s="1183"/>
      <c r="QNH1" s="1183"/>
      <c r="QNI1" s="1183"/>
      <c r="QNJ1" s="1183"/>
      <c r="QNK1" s="1183"/>
      <c r="QNL1" s="1183"/>
      <c r="QNM1" s="1183"/>
      <c r="QNN1" s="1183"/>
      <c r="QNO1" s="1183"/>
      <c r="QNP1" s="1183"/>
      <c r="QNQ1" s="1183"/>
      <c r="QNR1" s="1183"/>
      <c r="QNS1" s="1183"/>
      <c r="QNT1" s="1183"/>
      <c r="QNU1" s="1183"/>
      <c r="QNV1" s="1183"/>
      <c r="QNW1" s="1183"/>
      <c r="QNX1" s="1183"/>
      <c r="QNY1" s="1183"/>
      <c r="QNZ1" s="1183"/>
      <c r="QOA1" s="1183"/>
      <c r="QOB1" s="1183"/>
      <c r="QOC1" s="1183"/>
      <c r="QOD1" s="1183"/>
      <c r="QOE1" s="1183"/>
      <c r="QOF1" s="1183"/>
      <c r="QOG1" s="1183"/>
      <c r="QOH1" s="1183"/>
      <c r="QOI1" s="1183"/>
      <c r="QOJ1" s="1183"/>
      <c r="QOK1" s="1183"/>
      <c r="QOL1" s="1183"/>
      <c r="QOM1" s="1183"/>
      <c r="QON1" s="1183"/>
      <c r="QOO1" s="1183"/>
      <c r="QOP1" s="1183"/>
      <c r="QOQ1" s="1183"/>
      <c r="QOR1" s="1183"/>
      <c r="QOS1" s="1183"/>
      <c r="QOT1" s="1183"/>
      <c r="QOU1" s="1183"/>
      <c r="QOV1" s="1183"/>
      <c r="QOW1" s="1183"/>
      <c r="QOX1" s="1183"/>
      <c r="QOY1" s="1183"/>
      <c r="QOZ1" s="1183"/>
      <c r="QPA1" s="1183"/>
      <c r="QPB1" s="1183"/>
      <c r="QPC1" s="1183"/>
      <c r="QPD1" s="1183"/>
      <c r="QPE1" s="1183"/>
      <c r="QPF1" s="1183"/>
      <c r="QPG1" s="1183"/>
      <c r="QPH1" s="1183"/>
      <c r="QPI1" s="1183"/>
      <c r="QPJ1" s="1183"/>
      <c r="QPK1" s="1183"/>
      <c r="QPL1" s="1183"/>
      <c r="QPM1" s="1183"/>
      <c r="QPN1" s="1183"/>
      <c r="QPO1" s="1183"/>
      <c r="QPP1" s="1183"/>
      <c r="QPQ1" s="1183"/>
      <c r="QPR1" s="1183"/>
      <c r="QPS1" s="1183"/>
      <c r="QPT1" s="1183"/>
      <c r="QPU1" s="1183"/>
      <c r="QPV1" s="1183"/>
      <c r="QPW1" s="1183"/>
      <c r="QPX1" s="1183"/>
      <c r="QPY1" s="1183"/>
      <c r="QPZ1" s="1183"/>
      <c r="QQA1" s="1183"/>
      <c r="QQB1" s="1183"/>
      <c r="QQC1" s="1183"/>
      <c r="QQD1" s="1183"/>
      <c r="QQE1" s="1183"/>
      <c r="QQF1" s="1183"/>
      <c r="QQG1" s="1183"/>
      <c r="QQH1" s="1183"/>
      <c r="QQI1" s="1183"/>
      <c r="QQJ1" s="1183"/>
      <c r="QQK1" s="1183"/>
      <c r="QQL1" s="1183"/>
      <c r="QQM1" s="1183"/>
      <c r="QQN1" s="1183"/>
      <c r="QQO1" s="1183"/>
      <c r="QQP1" s="1183"/>
      <c r="QQQ1" s="1183"/>
      <c r="QQR1" s="1183"/>
      <c r="QQS1" s="1183"/>
      <c r="QQT1" s="1183"/>
      <c r="QQU1" s="1183"/>
      <c r="QQV1" s="1183"/>
      <c r="QQW1" s="1183"/>
      <c r="QQX1" s="1183"/>
      <c r="QQY1" s="1183"/>
      <c r="QQZ1" s="1183"/>
      <c r="QRA1" s="1183"/>
      <c r="QRB1" s="1183"/>
      <c r="QRC1" s="1183"/>
      <c r="QRD1" s="1183"/>
      <c r="QRE1" s="1183"/>
      <c r="QRF1" s="1183"/>
      <c r="QRG1" s="1183"/>
      <c r="QRH1" s="1183"/>
      <c r="QRI1" s="1183"/>
      <c r="QRJ1" s="1183"/>
      <c r="QRK1" s="1183"/>
      <c r="QRL1" s="1183"/>
      <c r="QRM1" s="1183"/>
      <c r="QRN1" s="1183"/>
      <c r="QRO1" s="1183"/>
      <c r="QRP1" s="1183"/>
      <c r="QRQ1" s="1183"/>
      <c r="QRR1" s="1183"/>
      <c r="QRS1" s="1183"/>
      <c r="QRT1" s="1183"/>
      <c r="QRU1" s="1183"/>
      <c r="QRV1" s="1183"/>
      <c r="QRW1" s="1183"/>
      <c r="QRX1" s="1183"/>
      <c r="QRY1" s="1183"/>
      <c r="QRZ1" s="1183"/>
      <c r="QSA1" s="1183"/>
      <c r="QSB1" s="1183"/>
      <c r="QSC1" s="1183"/>
      <c r="QSD1" s="1183"/>
      <c r="QSE1" s="1183"/>
      <c r="QSF1" s="1183"/>
      <c r="QSG1" s="1183"/>
      <c r="QSH1" s="1183"/>
      <c r="QSI1" s="1183"/>
      <c r="QSJ1" s="1183"/>
      <c r="QSK1" s="1183"/>
      <c r="QSL1" s="1183"/>
      <c r="QSM1" s="1183"/>
      <c r="QSN1" s="1183"/>
      <c r="QSO1" s="1183"/>
      <c r="QSP1" s="1183"/>
      <c r="QSQ1" s="1183"/>
      <c r="QSR1" s="1183"/>
      <c r="QSS1" s="1183"/>
      <c r="QST1" s="1183"/>
      <c r="QSU1" s="1183"/>
      <c r="QSV1" s="1183"/>
      <c r="QSW1" s="1183"/>
      <c r="QSX1" s="1183"/>
      <c r="QSY1" s="1183"/>
      <c r="QSZ1" s="1183"/>
      <c r="QTA1" s="1183"/>
      <c r="QTB1" s="1183"/>
      <c r="QTC1" s="1183"/>
      <c r="QTD1" s="1183"/>
      <c r="QTE1" s="1183"/>
      <c r="QTF1" s="1183"/>
      <c r="QTG1" s="1183"/>
      <c r="QTH1" s="1183"/>
      <c r="QTI1" s="1183"/>
      <c r="QTJ1" s="1183"/>
      <c r="QTK1" s="1183"/>
      <c r="QTL1" s="1183"/>
      <c r="QTM1" s="1183"/>
      <c r="QTN1" s="1183"/>
      <c r="QTO1" s="1183"/>
      <c r="QTP1" s="1183"/>
      <c r="QTQ1" s="1183"/>
      <c r="QTR1" s="1183"/>
      <c r="QTS1" s="1183"/>
      <c r="QTT1" s="1183"/>
      <c r="QTU1" s="1183"/>
      <c r="QTV1" s="1183"/>
      <c r="QTW1" s="1183"/>
      <c r="QTX1" s="1183"/>
      <c r="QTY1" s="1183"/>
      <c r="QTZ1" s="1183"/>
      <c r="QUA1" s="1183"/>
      <c r="QUB1" s="1183"/>
      <c r="QUC1" s="1183"/>
      <c r="QUD1" s="1183"/>
      <c r="QUE1" s="1183"/>
      <c r="QUF1" s="1183"/>
      <c r="QUG1" s="1183"/>
      <c r="QUH1" s="1183"/>
      <c r="QUI1" s="1183"/>
      <c r="QUJ1" s="1183"/>
      <c r="QUK1" s="1183"/>
      <c r="QUL1" s="1183"/>
      <c r="QUM1" s="1183"/>
      <c r="QUN1" s="1183"/>
      <c r="QUO1" s="1183"/>
      <c r="QUP1" s="1183"/>
      <c r="QUQ1" s="1183"/>
      <c r="QUR1" s="1183"/>
      <c r="QUS1" s="1183"/>
      <c r="QUT1" s="1183"/>
      <c r="QUU1" s="1183"/>
      <c r="QUV1" s="1183"/>
      <c r="QUW1" s="1183"/>
      <c r="QUX1" s="1183"/>
      <c r="QUY1" s="1183"/>
      <c r="QUZ1" s="1183"/>
      <c r="QVA1" s="1183"/>
      <c r="QVB1" s="1183"/>
      <c r="QVC1" s="1183"/>
      <c r="QVD1" s="1183"/>
      <c r="QVE1" s="1183"/>
      <c r="QVF1" s="1183"/>
      <c r="QVG1" s="1183"/>
      <c r="QVH1" s="1183"/>
      <c r="QVI1" s="1183"/>
      <c r="QVJ1" s="1183"/>
      <c r="QVK1" s="1183"/>
      <c r="QVL1" s="1183"/>
      <c r="QVM1" s="1183"/>
      <c r="QVN1" s="1183"/>
      <c r="QVO1" s="1183"/>
      <c r="QVP1" s="1183"/>
      <c r="QVQ1" s="1183"/>
      <c r="QVR1" s="1183"/>
      <c r="QVS1" s="1183"/>
      <c r="QVT1" s="1183"/>
      <c r="QVU1" s="1183"/>
      <c r="QVV1" s="1183"/>
      <c r="QVW1" s="1183"/>
      <c r="QVX1" s="1183"/>
      <c r="QVY1" s="1183"/>
      <c r="QVZ1" s="1183"/>
      <c r="QWA1" s="1183"/>
      <c r="QWB1" s="1183"/>
      <c r="QWC1" s="1183"/>
      <c r="QWD1" s="1183"/>
      <c r="QWE1" s="1183"/>
      <c r="QWF1" s="1183"/>
      <c r="QWG1" s="1183"/>
      <c r="QWH1" s="1183"/>
      <c r="QWI1" s="1183"/>
      <c r="QWJ1" s="1183"/>
      <c r="QWK1" s="1183"/>
      <c r="QWL1" s="1183"/>
      <c r="QWM1" s="1183"/>
      <c r="QWN1" s="1183"/>
      <c r="QWO1" s="1183"/>
      <c r="QWP1" s="1183"/>
      <c r="QWQ1" s="1183"/>
      <c r="QWR1" s="1183"/>
      <c r="QWS1" s="1183"/>
      <c r="QWT1" s="1183"/>
      <c r="QWU1" s="1183"/>
      <c r="QWV1" s="1183"/>
      <c r="QWW1" s="1183"/>
      <c r="QWX1" s="1183"/>
      <c r="QWY1" s="1183"/>
      <c r="QWZ1" s="1183"/>
      <c r="QXA1" s="1183"/>
      <c r="QXB1" s="1183"/>
      <c r="QXC1" s="1183"/>
      <c r="QXD1" s="1183"/>
      <c r="QXE1" s="1183"/>
      <c r="QXF1" s="1183"/>
      <c r="QXG1" s="1183"/>
      <c r="QXH1" s="1183"/>
      <c r="QXI1" s="1183"/>
      <c r="QXJ1" s="1183"/>
      <c r="QXK1" s="1183"/>
      <c r="QXL1" s="1183"/>
      <c r="QXM1" s="1183"/>
      <c r="QXN1" s="1183"/>
      <c r="QXO1" s="1183"/>
      <c r="QXP1" s="1183"/>
      <c r="QXQ1" s="1183"/>
      <c r="QXR1" s="1183"/>
      <c r="QXS1" s="1183"/>
      <c r="QXT1" s="1183"/>
      <c r="QXU1" s="1183"/>
      <c r="QXV1" s="1183"/>
      <c r="QXW1" s="1183"/>
      <c r="QXX1" s="1183"/>
      <c r="QXY1" s="1183"/>
      <c r="QXZ1" s="1183"/>
      <c r="QYA1" s="1183"/>
      <c r="QYB1" s="1183"/>
      <c r="QYC1" s="1183"/>
      <c r="QYD1" s="1183"/>
      <c r="QYE1" s="1183"/>
      <c r="QYF1" s="1183"/>
      <c r="QYG1" s="1183"/>
      <c r="QYH1" s="1183"/>
      <c r="QYI1" s="1183"/>
      <c r="QYJ1" s="1183"/>
      <c r="QYK1" s="1183"/>
      <c r="QYL1" s="1183"/>
      <c r="QYM1" s="1183"/>
      <c r="QYN1" s="1183"/>
      <c r="QYO1" s="1183"/>
      <c r="QYP1" s="1183"/>
      <c r="QYQ1" s="1183"/>
      <c r="QYR1" s="1183"/>
      <c r="QYS1" s="1183"/>
      <c r="QYT1" s="1183"/>
      <c r="QYU1" s="1183"/>
      <c r="QYV1" s="1183"/>
      <c r="QYW1" s="1183"/>
      <c r="QYX1" s="1183"/>
      <c r="QYY1" s="1183"/>
      <c r="QYZ1" s="1183"/>
      <c r="QZA1" s="1183"/>
      <c r="QZB1" s="1183"/>
      <c r="QZC1" s="1183"/>
      <c r="QZD1" s="1183"/>
      <c r="QZE1" s="1183"/>
      <c r="QZF1" s="1183"/>
      <c r="QZG1" s="1183"/>
      <c r="QZH1" s="1183"/>
      <c r="QZI1" s="1183"/>
      <c r="QZJ1" s="1183"/>
      <c r="QZK1" s="1183"/>
      <c r="QZL1" s="1183"/>
      <c r="QZM1" s="1183"/>
      <c r="QZN1" s="1183"/>
      <c r="QZO1" s="1183"/>
      <c r="QZP1" s="1183"/>
      <c r="QZQ1" s="1183"/>
      <c r="QZR1" s="1183"/>
      <c r="QZS1" s="1183"/>
      <c r="QZT1" s="1183"/>
      <c r="QZU1" s="1183"/>
      <c r="QZV1" s="1183"/>
      <c r="QZW1" s="1183"/>
      <c r="QZX1" s="1183"/>
      <c r="QZY1" s="1183"/>
      <c r="QZZ1" s="1183"/>
      <c r="RAA1" s="1183"/>
      <c r="RAB1" s="1183"/>
      <c r="RAC1" s="1183"/>
      <c r="RAD1" s="1183"/>
      <c r="RAE1" s="1183"/>
      <c r="RAF1" s="1183"/>
      <c r="RAG1" s="1183"/>
      <c r="RAH1" s="1183"/>
      <c r="RAI1" s="1183"/>
      <c r="RAJ1" s="1183"/>
      <c r="RAK1" s="1183"/>
      <c r="RAL1" s="1183"/>
      <c r="RAM1" s="1183"/>
      <c r="RAN1" s="1183"/>
      <c r="RAO1" s="1183"/>
      <c r="RAP1" s="1183"/>
      <c r="RAQ1" s="1183"/>
      <c r="RAR1" s="1183"/>
      <c r="RAS1" s="1183"/>
      <c r="RAT1" s="1183"/>
      <c r="RAU1" s="1183"/>
      <c r="RAV1" s="1183"/>
      <c r="RAW1" s="1183"/>
      <c r="RAX1" s="1183"/>
      <c r="RAY1" s="1183"/>
      <c r="RAZ1" s="1183"/>
      <c r="RBA1" s="1183"/>
      <c r="RBB1" s="1183"/>
      <c r="RBC1" s="1183"/>
      <c r="RBD1" s="1183"/>
      <c r="RBE1" s="1183"/>
      <c r="RBF1" s="1183"/>
      <c r="RBG1" s="1183"/>
      <c r="RBH1" s="1183"/>
      <c r="RBI1" s="1183"/>
      <c r="RBJ1" s="1183"/>
      <c r="RBK1" s="1183"/>
      <c r="RBL1" s="1183"/>
      <c r="RBM1" s="1183"/>
      <c r="RBN1" s="1183"/>
      <c r="RBO1" s="1183"/>
      <c r="RBP1" s="1183"/>
      <c r="RBQ1" s="1183"/>
      <c r="RBR1" s="1183"/>
      <c r="RBS1" s="1183"/>
      <c r="RBT1" s="1183"/>
      <c r="RBU1" s="1183"/>
      <c r="RBV1" s="1183"/>
      <c r="RBW1" s="1183"/>
      <c r="RBX1" s="1183"/>
      <c r="RBY1" s="1183"/>
      <c r="RBZ1" s="1183"/>
      <c r="RCA1" s="1183"/>
      <c r="RCB1" s="1183"/>
      <c r="RCC1" s="1183"/>
      <c r="RCD1" s="1183"/>
      <c r="RCE1" s="1183"/>
      <c r="RCF1" s="1183"/>
      <c r="RCG1" s="1183"/>
      <c r="RCH1" s="1183"/>
      <c r="RCI1" s="1183"/>
      <c r="RCJ1" s="1183"/>
      <c r="RCK1" s="1183"/>
      <c r="RCL1" s="1183"/>
      <c r="RCM1" s="1183"/>
      <c r="RCN1" s="1183"/>
      <c r="RCO1" s="1183"/>
      <c r="RCP1" s="1183"/>
      <c r="RCQ1" s="1183"/>
      <c r="RCR1" s="1183"/>
      <c r="RCS1" s="1183"/>
      <c r="RCT1" s="1183"/>
      <c r="RCU1" s="1183"/>
      <c r="RCV1" s="1183"/>
      <c r="RCW1" s="1183"/>
      <c r="RCX1" s="1183"/>
      <c r="RCY1" s="1183"/>
      <c r="RCZ1" s="1183"/>
      <c r="RDA1" s="1183"/>
      <c r="RDB1" s="1183"/>
      <c r="RDC1" s="1183"/>
      <c r="RDD1" s="1183"/>
      <c r="RDE1" s="1183"/>
      <c r="RDF1" s="1183"/>
      <c r="RDG1" s="1183"/>
      <c r="RDH1" s="1183"/>
      <c r="RDI1" s="1183"/>
      <c r="RDJ1" s="1183"/>
      <c r="RDK1" s="1183"/>
      <c r="RDL1" s="1183"/>
      <c r="RDM1" s="1183"/>
      <c r="RDN1" s="1183"/>
      <c r="RDO1" s="1183"/>
      <c r="RDP1" s="1183"/>
      <c r="RDQ1" s="1183"/>
      <c r="RDR1" s="1183"/>
      <c r="RDS1" s="1183"/>
      <c r="RDT1" s="1183"/>
      <c r="RDU1" s="1183"/>
      <c r="RDV1" s="1183"/>
      <c r="RDW1" s="1183"/>
      <c r="RDX1" s="1183"/>
      <c r="RDY1" s="1183"/>
      <c r="RDZ1" s="1183"/>
      <c r="REA1" s="1183"/>
      <c r="REB1" s="1183"/>
      <c r="REC1" s="1183"/>
      <c r="RED1" s="1183"/>
      <c r="REE1" s="1183"/>
      <c r="REF1" s="1183"/>
      <c r="REG1" s="1183"/>
      <c r="REH1" s="1183"/>
      <c r="REI1" s="1183"/>
      <c r="REJ1" s="1183"/>
      <c r="REK1" s="1183"/>
      <c r="REL1" s="1183"/>
      <c r="REM1" s="1183"/>
      <c r="REN1" s="1183"/>
      <c r="REO1" s="1183"/>
      <c r="REP1" s="1183"/>
      <c r="REQ1" s="1183"/>
      <c r="RER1" s="1183"/>
      <c r="RES1" s="1183"/>
      <c r="RET1" s="1183"/>
      <c r="REU1" s="1183"/>
      <c r="REV1" s="1183"/>
      <c r="REW1" s="1183"/>
      <c r="REX1" s="1183"/>
      <c r="REY1" s="1183"/>
      <c r="REZ1" s="1183"/>
      <c r="RFA1" s="1183"/>
      <c r="RFB1" s="1183"/>
      <c r="RFC1" s="1183"/>
      <c r="RFD1" s="1183"/>
      <c r="RFE1" s="1183"/>
      <c r="RFF1" s="1183"/>
      <c r="RFG1" s="1183"/>
      <c r="RFH1" s="1183"/>
      <c r="RFI1" s="1183"/>
      <c r="RFJ1" s="1183"/>
      <c r="RFK1" s="1183"/>
      <c r="RFL1" s="1183"/>
      <c r="RFM1" s="1183"/>
      <c r="RFN1" s="1183"/>
      <c r="RFO1" s="1183"/>
      <c r="RFP1" s="1183"/>
      <c r="RFQ1" s="1183"/>
      <c r="RFR1" s="1183"/>
      <c r="RFS1" s="1183"/>
      <c r="RFT1" s="1183"/>
      <c r="RFU1" s="1183"/>
      <c r="RFV1" s="1183"/>
      <c r="RFW1" s="1183"/>
      <c r="RFX1" s="1183"/>
      <c r="RFY1" s="1183"/>
      <c r="RFZ1" s="1183"/>
      <c r="RGA1" s="1183"/>
      <c r="RGB1" s="1183"/>
      <c r="RGC1" s="1183"/>
      <c r="RGD1" s="1183"/>
      <c r="RGE1" s="1183"/>
      <c r="RGF1" s="1183"/>
      <c r="RGG1" s="1183"/>
      <c r="RGH1" s="1183"/>
      <c r="RGI1" s="1183"/>
      <c r="RGJ1" s="1183"/>
      <c r="RGK1" s="1183"/>
      <c r="RGL1" s="1183"/>
      <c r="RGM1" s="1183"/>
      <c r="RGN1" s="1183"/>
      <c r="RGO1" s="1183"/>
      <c r="RGP1" s="1183"/>
      <c r="RGQ1" s="1183"/>
      <c r="RGR1" s="1183"/>
      <c r="RGS1" s="1183"/>
      <c r="RGT1" s="1183"/>
      <c r="RGU1" s="1183"/>
      <c r="RGV1" s="1183"/>
      <c r="RGW1" s="1183"/>
      <c r="RGX1" s="1183"/>
      <c r="RGY1" s="1183"/>
      <c r="RGZ1" s="1183"/>
      <c r="RHA1" s="1183"/>
      <c r="RHB1" s="1183"/>
      <c r="RHC1" s="1183"/>
      <c r="RHD1" s="1183"/>
      <c r="RHE1" s="1183"/>
      <c r="RHF1" s="1183"/>
      <c r="RHG1" s="1183"/>
      <c r="RHH1" s="1183"/>
      <c r="RHI1" s="1183"/>
      <c r="RHJ1" s="1183"/>
      <c r="RHK1" s="1183"/>
      <c r="RHL1" s="1183"/>
      <c r="RHM1" s="1183"/>
      <c r="RHN1" s="1183"/>
      <c r="RHO1" s="1183"/>
      <c r="RHP1" s="1183"/>
      <c r="RHQ1" s="1183"/>
      <c r="RHR1" s="1183"/>
      <c r="RHS1" s="1183"/>
      <c r="RHT1" s="1183"/>
      <c r="RHU1" s="1183"/>
      <c r="RHV1" s="1183"/>
      <c r="RHW1" s="1183"/>
      <c r="RHX1" s="1183"/>
      <c r="RHY1" s="1183"/>
      <c r="RHZ1" s="1183"/>
      <c r="RIA1" s="1183"/>
      <c r="RIB1" s="1183"/>
      <c r="RIC1" s="1183"/>
      <c r="RID1" s="1183"/>
      <c r="RIE1" s="1183"/>
      <c r="RIF1" s="1183"/>
      <c r="RIG1" s="1183"/>
      <c r="RIH1" s="1183"/>
      <c r="RII1" s="1183"/>
      <c r="RIJ1" s="1183"/>
      <c r="RIK1" s="1183"/>
      <c r="RIL1" s="1183"/>
      <c r="RIM1" s="1183"/>
      <c r="RIN1" s="1183"/>
      <c r="RIO1" s="1183"/>
      <c r="RIP1" s="1183"/>
      <c r="RIQ1" s="1183"/>
      <c r="RIR1" s="1183"/>
      <c r="RIS1" s="1183"/>
      <c r="RIT1" s="1183"/>
      <c r="RIU1" s="1183"/>
      <c r="RIV1" s="1183"/>
      <c r="RIW1" s="1183"/>
      <c r="RIX1" s="1183"/>
      <c r="RIY1" s="1183"/>
      <c r="RIZ1" s="1183"/>
      <c r="RJA1" s="1183"/>
      <c r="RJB1" s="1183"/>
      <c r="RJC1" s="1183"/>
      <c r="RJD1" s="1183"/>
      <c r="RJE1" s="1183"/>
      <c r="RJF1" s="1183"/>
      <c r="RJG1" s="1183"/>
      <c r="RJH1" s="1183"/>
      <c r="RJI1" s="1183"/>
      <c r="RJJ1" s="1183"/>
      <c r="RJK1" s="1183"/>
      <c r="RJL1" s="1183"/>
      <c r="RJM1" s="1183"/>
      <c r="RJN1" s="1183"/>
      <c r="RJO1" s="1183"/>
      <c r="RJP1" s="1183"/>
      <c r="RJQ1" s="1183"/>
      <c r="RJR1" s="1183"/>
      <c r="RJS1" s="1183"/>
      <c r="RJT1" s="1183"/>
      <c r="RJU1" s="1183"/>
      <c r="RJV1" s="1183"/>
      <c r="RJW1" s="1183"/>
      <c r="RJX1" s="1183"/>
      <c r="RJY1" s="1183"/>
      <c r="RJZ1" s="1183"/>
      <c r="RKA1" s="1183"/>
      <c r="RKB1" s="1183"/>
      <c r="RKC1" s="1183"/>
      <c r="RKD1" s="1183"/>
      <c r="RKE1" s="1183"/>
      <c r="RKF1" s="1183"/>
      <c r="RKG1" s="1183"/>
      <c r="RKH1" s="1183"/>
      <c r="RKI1" s="1183"/>
      <c r="RKJ1" s="1183"/>
      <c r="RKK1" s="1183"/>
      <c r="RKL1" s="1183"/>
      <c r="RKM1" s="1183"/>
      <c r="RKN1" s="1183"/>
      <c r="RKO1" s="1183"/>
      <c r="RKP1" s="1183"/>
      <c r="RKQ1" s="1183"/>
      <c r="RKR1" s="1183"/>
      <c r="RKS1" s="1183"/>
      <c r="RKT1" s="1183"/>
      <c r="RKU1" s="1183"/>
      <c r="RKV1" s="1183"/>
      <c r="RKW1" s="1183"/>
      <c r="RKX1" s="1183"/>
      <c r="RKY1" s="1183"/>
      <c r="RKZ1" s="1183"/>
      <c r="RLA1" s="1183"/>
      <c r="RLB1" s="1183"/>
      <c r="RLC1" s="1183"/>
      <c r="RLD1" s="1183"/>
      <c r="RLE1" s="1183"/>
      <c r="RLF1" s="1183"/>
      <c r="RLG1" s="1183"/>
      <c r="RLH1" s="1183"/>
      <c r="RLI1" s="1183"/>
      <c r="RLJ1" s="1183"/>
      <c r="RLK1" s="1183"/>
      <c r="RLL1" s="1183"/>
      <c r="RLM1" s="1183"/>
      <c r="RLN1" s="1183"/>
      <c r="RLO1" s="1183"/>
      <c r="RLP1" s="1183"/>
      <c r="RLQ1" s="1183"/>
      <c r="RLR1" s="1183"/>
      <c r="RLS1" s="1183"/>
      <c r="RLT1" s="1183"/>
      <c r="RLU1" s="1183"/>
      <c r="RLV1" s="1183"/>
      <c r="RLW1" s="1183"/>
      <c r="RLX1" s="1183"/>
      <c r="RLY1" s="1183"/>
      <c r="RLZ1" s="1183"/>
      <c r="RMA1" s="1183"/>
      <c r="RMB1" s="1183"/>
      <c r="RMC1" s="1183"/>
      <c r="RMD1" s="1183"/>
      <c r="RME1" s="1183"/>
      <c r="RMF1" s="1183"/>
      <c r="RMG1" s="1183"/>
      <c r="RMH1" s="1183"/>
      <c r="RMI1" s="1183"/>
      <c r="RMJ1" s="1183"/>
      <c r="RMK1" s="1183"/>
      <c r="RML1" s="1183"/>
      <c r="RMM1" s="1183"/>
      <c r="RMN1" s="1183"/>
      <c r="RMO1" s="1183"/>
      <c r="RMP1" s="1183"/>
      <c r="RMQ1" s="1183"/>
      <c r="RMR1" s="1183"/>
      <c r="RMS1" s="1183"/>
      <c r="RMT1" s="1183"/>
      <c r="RMU1" s="1183"/>
      <c r="RMV1" s="1183"/>
      <c r="RMW1" s="1183"/>
      <c r="RMX1" s="1183"/>
      <c r="RMY1" s="1183"/>
      <c r="RMZ1" s="1183"/>
      <c r="RNA1" s="1183"/>
      <c r="RNB1" s="1183"/>
      <c r="RNC1" s="1183"/>
      <c r="RND1" s="1183"/>
      <c r="RNE1" s="1183"/>
      <c r="RNF1" s="1183"/>
      <c r="RNG1" s="1183"/>
      <c r="RNH1" s="1183"/>
      <c r="RNI1" s="1183"/>
      <c r="RNJ1" s="1183"/>
      <c r="RNK1" s="1183"/>
      <c r="RNL1" s="1183"/>
      <c r="RNM1" s="1183"/>
      <c r="RNN1" s="1183"/>
      <c r="RNO1" s="1183"/>
      <c r="RNP1" s="1183"/>
      <c r="RNQ1" s="1183"/>
      <c r="RNR1" s="1183"/>
      <c r="RNS1" s="1183"/>
      <c r="RNT1" s="1183"/>
      <c r="RNU1" s="1183"/>
      <c r="RNV1" s="1183"/>
      <c r="RNW1" s="1183"/>
      <c r="RNX1" s="1183"/>
      <c r="RNY1" s="1183"/>
      <c r="RNZ1" s="1183"/>
      <c r="ROA1" s="1183"/>
      <c r="ROB1" s="1183"/>
      <c r="ROC1" s="1183"/>
      <c r="ROD1" s="1183"/>
      <c r="ROE1" s="1183"/>
      <c r="ROF1" s="1183"/>
      <c r="ROG1" s="1183"/>
      <c r="ROH1" s="1183"/>
      <c r="ROI1" s="1183"/>
      <c r="ROJ1" s="1183"/>
      <c r="ROK1" s="1183"/>
      <c r="ROL1" s="1183"/>
      <c r="ROM1" s="1183"/>
      <c r="RON1" s="1183"/>
      <c r="ROO1" s="1183"/>
      <c r="ROP1" s="1183"/>
      <c r="ROQ1" s="1183"/>
      <c r="ROR1" s="1183"/>
      <c r="ROS1" s="1183"/>
      <c r="ROT1" s="1183"/>
      <c r="ROU1" s="1183"/>
      <c r="ROV1" s="1183"/>
      <c r="ROW1" s="1183"/>
      <c r="ROX1" s="1183"/>
      <c r="ROY1" s="1183"/>
      <c r="ROZ1" s="1183"/>
      <c r="RPA1" s="1183"/>
      <c r="RPB1" s="1183"/>
      <c r="RPC1" s="1183"/>
      <c r="RPD1" s="1183"/>
      <c r="RPE1" s="1183"/>
      <c r="RPF1" s="1183"/>
      <c r="RPG1" s="1183"/>
      <c r="RPH1" s="1183"/>
      <c r="RPI1" s="1183"/>
      <c r="RPJ1" s="1183"/>
      <c r="RPK1" s="1183"/>
      <c r="RPL1" s="1183"/>
      <c r="RPM1" s="1183"/>
      <c r="RPN1" s="1183"/>
      <c r="RPO1" s="1183"/>
      <c r="RPP1" s="1183"/>
      <c r="RPQ1" s="1183"/>
      <c r="RPR1" s="1183"/>
      <c r="RPS1" s="1183"/>
      <c r="RPT1" s="1183"/>
      <c r="RPU1" s="1183"/>
      <c r="RPV1" s="1183"/>
      <c r="RPW1" s="1183"/>
      <c r="RPX1" s="1183"/>
      <c r="RPY1" s="1183"/>
      <c r="RPZ1" s="1183"/>
      <c r="RQA1" s="1183"/>
      <c r="RQB1" s="1183"/>
      <c r="RQC1" s="1183"/>
      <c r="RQD1" s="1183"/>
      <c r="RQE1" s="1183"/>
      <c r="RQF1" s="1183"/>
      <c r="RQG1" s="1183"/>
      <c r="RQH1" s="1183"/>
      <c r="RQI1" s="1183"/>
      <c r="RQJ1" s="1183"/>
      <c r="RQK1" s="1183"/>
      <c r="RQL1" s="1183"/>
      <c r="RQM1" s="1183"/>
      <c r="RQN1" s="1183"/>
      <c r="RQO1" s="1183"/>
      <c r="RQP1" s="1183"/>
      <c r="RQQ1" s="1183"/>
      <c r="RQR1" s="1183"/>
      <c r="RQS1" s="1183"/>
      <c r="RQT1" s="1183"/>
      <c r="RQU1" s="1183"/>
      <c r="RQV1" s="1183"/>
      <c r="RQW1" s="1183"/>
      <c r="RQX1" s="1183"/>
      <c r="RQY1" s="1183"/>
      <c r="RQZ1" s="1183"/>
      <c r="RRA1" s="1183"/>
      <c r="RRB1" s="1183"/>
      <c r="RRC1" s="1183"/>
      <c r="RRD1" s="1183"/>
      <c r="RRE1" s="1183"/>
      <c r="RRF1" s="1183"/>
      <c r="RRG1" s="1183"/>
      <c r="RRH1" s="1183"/>
      <c r="RRI1" s="1183"/>
      <c r="RRJ1" s="1183"/>
      <c r="RRK1" s="1183"/>
      <c r="RRL1" s="1183"/>
      <c r="RRM1" s="1183"/>
      <c r="RRN1" s="1183"/>
      <c r="RRO1" s="1183"/>
      <c r="RRP1" s="1183"/>
      <c r="RRQ1" s="1183"/>
      <c r="RRR1" s="1183"/>
      <c r="RRS1" s="1183"/>
      <c r="RRT1" s="1183"/>
      <c r="RRU1" s="1183"/>
      <c r="RRV1" s="1183"/>
      <c r="RRW1" s="1183"/>
      <c r="RRX1" s="1183"/>
      <c r="RRY1" s="1183"/>
      <c r="RRZ1" s="1183"/>
      <c r="RSA1" s="1183"/>
      <c r="RSB1" s="1183"/>
      <c r="RSC1" s="1183"/>
      <c r="RSD1" s="1183"/>
      <c r="RSE1" s="1183"/>
      <c r="RSF1" s="1183"/>
      <c r="RSG1" s="1183"/>
      <c r="RSH1" s="1183"/>
      <c r="RSI1" s="1183"/>
      <c r="RSJ1" s="1183"/>
      <c r="RSK1" s="1183"/>
      <c r="RSL1" s="1183"/>
      <c r="RSM1" s="1183"/>
      <c r="RSN1" s="1183"/>
      <c r="RSO1" s="1183"/>
      <c r="RSP1" s="1183"/>
      <c r="RSQ1" s="1183"/>
      <c r="RSR1" s="1183"/>
      <c r="RSS1" s="1183"/>
      <c r="RST1" s="1183"/>
      <c r="RSU1" s="1183"/>
      <c r="RSV1" s="1183"/>
      <c r="RSW1" s="1183"/>
      <c r="RSX1" s="1183"/>
      <c r="RSY1" s="1183"/>
      <c r="RSZ1" s="1183"/>
      <c r="RTA1" s="1183"/>
      <c r="RTB1" s="1183"/>
      <c r="RTC1" s="1183"/>
      <c r="RTD1" s="1183"/>
      <c r="RTE1" s="1183"/>
      <c r="RTF1" s="1183"/>
      <c r="RTG1" s="1183"/>
      <c r="RTH1" s="1183"/>
      <c r="RTI1" s="1183"/>
      <c r="RTJ1" s="1183"/>
      <c r="RTK1" s="1183"/>
      <c r="RTL1" s="1183"/>
      <c r="RTM1" s="1183"/>
      <c r="RTN1" s="1183"/>
      <c r="RTO1" s="1183"/>
      <c r="RTP1" s="1183"/>
      <c r="RTQ1" s="1183"/>
      <c r="RTR1" s="1183"/>
      <c r="RTS1" s="1183"/>
      <c r="RTT1" s="1183"/>
      <c r="RTU1" s="1183"/>
      <c r="RTV1" s="1183"/>
      <c r="RTW1" s="1183"/>
      <c r="RTX1" s="1183"/>
      <c r="RTY1" s="1183"/>
      <c r="RTZ1" s="1183"/>
      <c r="RUA1" s="1183"/>
      <c r="RUB1" s="1183"/>
      <c r="RUC1" s="1183"/>
      <c r="RUD1" s="1183"/>
      <c r="RUE1" s="1183"/>
      <c r="RUF1" s="1183"/>
      <c r="RUG1" s="1183"/>
      <c r="RUH1" s="1183"/>
      <c r="RUI1" s="1183"/>
      <c r="RUJ1" s="1183"/>
      <c r="RUK1" s="1183"/>
      <c r="RUL1" s="1183"/>
      <c r="RUM1" s="1183"/>
      <c r="RUN1" s="1183"/>
      <c r="RUO1" s="1183"/>
      <c r="RUP1" s="1183"/>
      <c r="RUQ1" s="1183"/>
      <c r="RUR1" s="1183"/>
      <c r="RUS1" s="1183"/>
      <c r="RUT1" s="1183"/>
      <c r="RUU1" s="1183"/>
      <c r="RUV1" s="1183"/>
      <c r="RUW1" s="1183"/>
      <c r="RUX1" s="1183"/>
      <c r="RUY1" s="1183"/>
      <c r="RUZ1" s="1183"/>
      <c r="RVA1" s="1183"/>
      <c r="RVB1" s="1183"/>
      <c r="RVC1" s="1183"/>
      <c r="RVD1" s="1183"/>
      <c r="RVE1" s="1183"/>
      <c r="RVF1" s="1183"/>
      <c r="RVG1" s="1183"/>
      <c r="RVH1" s="1183"/>
      <c r="RVI1" s="1183"/>
      <c r="RVJ1" s="1183"/>
      <c r="RVK1" s="1183"/>
      <c r="RVL1" s="1183"/>
      <c r="RVM1" s="1183"/>
      <c r="RVN1" s="1183"/>
      <c r="RVO1" s="1183"/>
      <c r="RVP1" s="1183"/>
      <c r="RVQ1" s="1183"/>
      <c r="RVR1" s="1183"/>
      <c r="RVS1" s="1183"/>
      <c r="RVT1" s="1183"/>
      <c r="RVU1" s="1183"/>
      <c r="RVV1" s="1183"/>
      <c r="RVW1" s="1183"/>
      <c r="RVX1" s="1183"/>
      <c r="RVY1" s="1183"/>
      <c r="RVZ1" s="1183"/>
      <c r="RWA1" s="1183"/>
      <c r="RWB1" s="1183"/>
      <c r="RWC1" s="1183"/>
      <c r="RWD1" s="1183"/>
      <c r="RWE1" s="1183"/>
      <c r="RWF1" s="1183"/>
      <c r="RWG1" s="1183"/>
      <c r="RWH1" s="1183"/>
      <c r="RWI1" s="1183"/>
      <c r="RWJ1" s="1183"/>
      <c r="RWK1" s="1183"/>
      <c r="RWL1" s="1183"/>
      <c r="RWM1" s="1183"/>
      <c r="RWN1" s="1183"/>
      <c r="RWO1" s="1183"/>
      <c r="RWP1" s="1183"/>
      <c r="RWQ1" s="1183"/>
      <c r="RWR1" s="1183"/>
      <c r="RWS1" s="1183"/>
      <c r="RWT1" s="1183"/>
      <c r="RWU1" s="1183"/>
      <c r="RWV1" s="1183"/>
      <c r="RWW1" s="1183"/>
      <c r="RWX1" s="1183"/>
      <c r="RWY1" s="1183"/>
      <c r="RWZ1" s="1183"/>
      <c r="RXA1" s="1183"/>
      <c r="RXB1" s="1183"/>
      <c r="RXC1" s="1183"/>
      <c r="RXD1" s="1183"/>
      <c r="RXE1" s="1183"/>
      <c r="RXF1" s="1183"/>
      <c r="RXG1" s="1183"/>
      <c r="RXH1" s="1183"/>
      <c r="RXI1" s="1183"/>
      <c r="RXJ1" s="1183"/>
      <c r="RXK1" s="1183"/>
      <c r="RXL1" s="1183"/>
      <c r="RXM1" s="1183"/>
      <c r="RXN1" s="1183"/>
      <c r="RXO1" s="1183"/>
      <c r="RXP1" s="1183"/>
      <c r="RXQ1" s="1183"/>
      <c r="RXR1" s="1183"/>
      <c r="RXS1" s="1183"/>
      <c r="RXT1" s="1183"/>
      <c r="RXU1" s="1183"/>
      <c r="RXV1" s="1183"/>
      <c r="RXW1" s="1183"/>
      <c r="RXX1" s="1183"/>
      <c r="RXY1" s="1183"/>
      <c r="RXZ1" s="1183"/>
      <c r="RYA1" s="1183"/>
      <c r="RYB1" s="1183"/>
      <c r="RYC1" s="1183"/>
      <c r="RYD1" s="1183"/>
      <c r="RYE1" s="1183"/>
      <c r="RYF1" s="1183"/>
      <c r="RYG1" s="1183"/>
      <c r="RYH1" s="1183"/>
      <c r="RYI1" s="1183"/>
      <c r="RYJ1" s="1183"/>
      <c r="RYK1" s="1183"/>
      <c r="RYL1" s="1183"/>
      <c r="RYM1" s="1183"/>
      <c r="RYN1" s="1183"/>
      <c r="RYO1" s="1183"/>
      <c r="RYP1" s="1183"/>
      <c r="RYQ1" s="1183"/>
      <c r="RYR1" s="1183"/>
      <c r="RYS1" s="1183"/>
      <c r="RYT1" s="1183"/>
      <c r="RYU1" s="1183"/>
      <c r="RYV1" s="1183"/>
      <c r="RYW1" s="1183"/>
      <c r="RYX1" s="1183"/>
      <c r="RYY1" s="1183"/>
      <c r="RYZ1" s="1183"/>
      <c r="RZA1" s="1183"/>
      <c r="RZB1" s="1183"/>
      <c r="RZC1" s="1183"/>
      <c r="RZD1" s="1183"/>
      <c r="RZE1" s="1183"/>
      <c r="RZF1" s="1183"/>
      <c r="RZG1" s="1183"/>
      <c r="RZH1" s="1183"/>
      <c r="RZI1" s="1183"/>
      <c r="RZJ1" s="1183"/>
      <c r="RZK1" s="1183"/>
      <c r="RZL1" s="1183"/>
      <c r="RZM1" s="1183"/>
      <c r="RZN1" s="1183"/>
      <c r="RZO1" s="1183"/>
      <c r="RZP1" s="1183"/>
      <c r="RZQ1" s="1183"/>
      <c r="RZR1" s="1183"/>
      <c r="RZS1" s="1183"/>
      <c r="RZT1" s="1183"/>
      <c r="RZU1" s="1183"/>
      <c r="RZV1" s="1183"/>
      <c r="RZW1" s="1183"/>
      <c r="RZX1" s="1183"/>
      <c r="RZY1" s="1183"/>
      <c r="RZZ1" s="1183"/>
      <c r="SAA1" s="1183"/>
      <c r="SAB1" s="1183"/>
      <c r="SAC1" s="1183"/>
      <c r="SAD1" s="1183"/>
      <c r="SAE1" s="1183"/>
      <c r="SAF1" s="1183"/>
      <c r="SAG1" s="1183"/>
      <c r="SAH1" s="1183"/>
      <c r="SAI1" s="1183"/>
      <c r="SAJ1" s="1183"/>
      <c r="SAK1" s="1183"/>
      <c r="SAL1" s="1183"/>
      <c r="SAM1" s="1183"/>
      <c r="SAN1" s="1183"/>
      <c r="SAO1" s="1183"/>
      <c r="SAP1" s="1183"/>
      <c r="SAQ1" s="1183"/>
      <c r="SAR1" s="1183"/>
      <c r="SAS1" s="1183"/>
      <c r="SAT1" s="1183"/>
      <c r="SAU1" s="1183"/>
      <c r="SAV1" s="1183"/>
      <c r="SAW1" s="1183"/>
      <c r="SAX1" s="1183"/>
      <c r="SAY1" s="1183"/>
      <c r="SAZ1" s="1183"/>
      <c r="SBA1" s="1183"/>
      <c r="SBB1" s="1183"/>
      <c r="SBC1" s="1183"/>
      <c r="SBD1" s="1183"/>
      <c r="SBE1" s="1183"/>
      <c r="SBF1" s="1183"/>
      <c r="SBG1" s="1183"/>
      <c r="SBH1" s="1183"/>
      <c r="SBI1" s="1183"/>
      <c r="SBJ1" s="1183"/>
      <c r="SBK1" s="1183"/>
      <c r="SBL1" s="1183"/>
      <c r="SBM1" s="1183"/>
      <c r="SBN1" s="1183"/>
      <c r="SBO1" s="1183"/>
      <c r="SBP1" s="1183"/>
      <c r="SBQ1" s="1183"/>
      <c r="SBR1" s="1183"/>
      <c r="SBS1" s="1183"/>
      <c r="SBT1" s="1183"/>
      <c r="SBU1" s="1183"/>
      <c r="SBV1" s="1183"/>
      <c r="SBW1" s="1183"/>
      <c r="SBX1" s="1183"/>
      <c r="SBY1" s="1183"/>
      <c r="SBZ1" s="1183"/>
      <c r="SCA1" s="1183"/>
      <c r="SCB1" s="1183"/>
      <c r="SCC1" s="1183"/>
      <c r="SCD1" s="1183"/>
      <c r="SCE1" s="1183"/>
      <c r="SCF1" s="1183"/>
      <c r="SCG1" s="1183"/>
      <c r="SCH1" s="1183"/>
      <c r="SCI1" s="1183"/>
      <c r="SCJ1" s="1183"/>
      <c r="SCK1" s="1183"/>
      <c r="SCL1" s="1183"/>
      <c r="SCM1" s="1183"/>
      <c r="SCN1" s="1183"/>
      <c r="SCO1" s="1183"/>
      <c r="SCP1" s="1183"/>
      <c r="SCQ1" s="1183"/>
      <c r="SCR1" s="1183"/>
      <c r="SCS1" s="1183"/>
      <c r="SCT1" s="1183"/>
      <c r="SCU1" s="1183"/>
      <c r="SCV1" s="1183"/>
      <c r="SCW1" s="1183"/>
      <c r="SCX1" s="1183"/>
      <c r="SCY1" s="1183"/>
      <c r="SCZ1" s="1183"/>
      <c r="SDA1" s="1183"/>
      <c r="SDB1" s="1183"/>
      <c r="SDC1" s="1183"/>
      <c r="SDD1" s="1183"/>
      <c r="SDE1" s="1183"/>
      <c r="SDF1" s="1183"/>
      <c r="SDG1" s="1183"/>
      <c r="SDH1" s="1183"/>
      <c r="SDI1" s="1183"/>
      <c r="SDJ1" s="1183"/>
      <c r="SDK1" s="1183"/>
      <c r="SDL1" s="1183"/>
      <c r="SDM1" s="1183"/>
      <c r="SDN1" s="1183"/>
      <c r="SDO1" s="1183"/>
      <c r="SDP1" s="1183"/>
      <c r="SDQ1" s="1183"/>
      <c r="SDR1" s="1183"/>
      <c r="SDS1" s="1183"/>
      <c r="SDT1" s="1183"/>
      <c r="SDU1" s="1183"/>
      <c r="SDV1" s="1183"/>
      <c r="SDW1" s="1183"/>
      <c r="SDX1" s="1183"/>
      <c r="SDY1" s="1183"/>
      <c r="SDZ1" s="1183"/>
      <c r="SEA1" s="1183"/>
      <c r="SEB1" s="1183"/>
      <c r="SEC1" s="1183"/>
      <c r="SED1" s="1183"/>
      <c r="SEE1" s="1183"/>
      <c r="SEF1" s="1183"/>
      <c r="SEG1" s="1183"/>
      <c r="SEH1" s="1183"/>
      <c r="SEI1" s="1183"/>
      <c r="SEJ1" s="1183"/>
      <c r="SEK1" s="1183"/>
      <c r="SEL1" s="1183"/>
      <c r="SEM1" s="1183"/>
      <c r="SEN1" s="1183"/>
      <c r="SEO1" s="1183"/>
      <c r="SEP1" s="1183"/>
      <c r="SEQ1" s="1183"/>
      <c r="SER1" s="1183"/>
      <c r="SES1" s="1183"/>
      <c r="SET1" s="1183"/>
      <c r="SEU1" s="1183"/>
      <c r="SEV1" s="1183"/>
      <c r="SEW1" s="1183"/>
      <c r="SEX1" s="1183"/>
      <c r="SEY1" s="1183"/>
      <c r="SEZ1" s="1183"/>
      <c r="SFA1" s="1183"/>
      <c r="SFB1" s="1183"/>
      <c r="SFC1" s="1183"/>
      <c r="SFD1" s="1183"/>
      <c r="SFE1" s="1183"/>
      <c r="SFF1" s="1183"/>
      <c r="SFG1" s="1183"/>
      <c r="SFH1" s="1183"/>
      <c r="SFI1" s="1183"/>
      <c r="SFJ1" s="1183"/>
      <c r="SFK1" s="1183"/>
      <c r="SFL1" s="1183"/>
      <c r="SFM1" s="1183"/>
      <c r="SFN1" s="1183"/>
      <c r="SFO1" s="1183"/>
      <c r="SFP1" s="1183"/>
      <c r="SFQ1" s="1183"/>
      <c r="SFR1" s="1183"/>
      <c r="SFS1" s="1183"/>
      <c r="SFT1" s="1183"/>
      <c r="SFU1" s="1183"/>
      <c r="SFV1" s="1183"/>
      <c r="SFW1" s="1183"/>
      <c r="SFX1" s="1183"/>
      <c r="SFY1" s="1183"/>
      <c r="SFZ1" s="1183"/>
      <c r="SGA1" s="1183"/>
      <c r="SGB1" s="1183"/>
      <c r="SGC1" s="1183"/>
      <c r="SGD1" s="1183"/>
      <c r="SGE1" s="1183"/>
      <c r="SGF1" s="1183"/>
      <c r="SGG1" s="1183"/>
      <c r="SGH1" s="1183"/>
      <c r="SGI1" s="1183"/>
      <c r="SGJ1" s="1183"/>
      <c r="SGK1" s="1183"/>
      <c r="SGL1" s="1183"/>
      <c r="SGM1" s="1183"/>
      <c r="SGN1" s="1183"/>
      <c r="SGO1" s="1183"/>
      <c r="SGP1" s="1183"/>
      <c r="SGQ1" s="1183"/>
      <c r="SGR1" s="1183"/>
      <c r="SGS1" s="1183"/>
      <c r="SGT1" s="1183"/>
      <c r="SGU1" s="1183"/>
      <c r="SGV1" s="1183"/>
      <c r="SGW1" s="1183"/>
      <c r="SGX1" s="1183"/>
      <c r="SGY1" s="1183"/>
      <c r="SGZ1" s="1183"/>
      <c r="SHA1" s="1183"/>
      <c r="SHB1" s="1183"/>
      <c r="SHC1" s="1183"/>
      <c r="SHD1" s="1183"/>
      <c r="SHE1" s="1183"/>
      <c r="SHF1" s="1183"/>
      <c r="SHG1" s="1183"/>
      <c r="SHH1" s="1183"/>
      <c r="SHI1" s="1183"/>
      <c r="SHJ1" s="1183"/>
      <c r="SHK1" s="1183"/>
      <c r="SHL1" s="1183"/>
      <c r="SHM1" s="1183"/>
      <c r="SHN1" s="1183"/>
      <c r="SHO1" s="1183"/>
      <c r="SHP1" s="1183"/>
      <c r="SHQ1" s="1183"/>
      <c r="SHR1" s="1183"/>
      <c r="SHS1" s="1183"/>
      <c r="SHT1" s="1183"/>
      <c r="SHU1" s="1183"/>
      <c r="SHV1" s="1183"/>
      <c r="SHW1" s="1183"/>
      <c r="SHX1" s="1183"/>
      <c r="SHY1" s="1183"/>
      <c r="SHZ1" s="1183"/>
      <c r="SIA1" s="1183"/>
      <c r="SIB1" s="1183"/>
      <c r="SIC1" s="1183"/>
      <c r="SID1" s="1183"/>
      <c r="SIE1" s="1183"/>
      <c r="SIF1" s="1183"/>
      <c r="SIG1" s="1183"/>
      <c r="SIH1" s="1183"/>
      <c r="SII1" s="1183"/>
      <c r="SIJ1" s="1183"/>
      <c r="SIK1" s="1183"/>
      <c r="SIL1" s="1183"/>
      <c r="SIM1" s="1183"/>
      <c r="SIN1" s="1183"/>
      <c r="SIO1" s="1183"/>
      <c r="SIP1" s="1183"/>
      <c r="SIQ1" s="1183"/>
      <c r="SIR1" s="1183"/>
      <c r="SIS1" s="1183"/>
      <c r="SIT1" s="1183"/>
      <c r="SIU1" s="1183"/>
      <c r="SIV1" s="1183"/>
      <c r="SIW1" s="1183"/>
      <c r="SIX1" s="1183"/>
      <c r="SIY1" s="1183"/>
      <c r="SIZ1" s="1183"/>
      <c r="SJA1" s="1183"/>
      <c r="SJB1" s="1183"/>
      <c r="SJC1" s="1183"/>
      <c r="SJD1" s="1183"/>
      <c r="SJE1" s="1183"/>
      <c r="SJF1" s="1183"/>
      <c r="SJG1" s="1183"/>
      <c r="SJH1" s="1183"/>
      <c r="SJI1" s="1183"/>
      <c r="SJJ1" s="1183"/>
      <c r="SJK1" s="1183"/>
      <c r="SJL1" s="1183"/>
      <c r="SJM1" s="1183"/>
      <c r="SJN1" s="1183"/>
      <c r="SJO1" s="1183"/>
      <c r="SJP1" s="1183"/>
      <c r="SJQ1" s="1183"/>
      <c r="SJR1" s="1183"/>
      <c r="SJS1" s="1183"/>
      <c r="SJT1" s="1183"/>
      <c r="SJU1" s="1183"/>
      <c r="SJV1" s="1183"/>
      <c r="SJW1" s="1183"/>
      <c r="SJX1" s="1183"/>
      <c r="SJY1" s="1183"/>
      <c r="SJZ1" s="1183"/>
      <c r="SKA1" s="1183"/>
      <c r="SKB1" s="1183"/>
      <c r="SKC1" s="1183"/>
      <c r="SKD1" s="1183"/>
      <c r="SKE1" s="1183"/>
      <c r="SKF1" s="1183"/>
      <c r="SKG1" s="1183"/>
      <c r="SKH1" s="1183"/>
      <c r="SKI1" s="1183"/>
      <c r="SKJ1" s="1183"/>
      <c r="SKK1" s="1183"/>
      <c r="SKL1" s="1183"/>
      <c r="SKM1" s="1183"/>
      <c r="SKN1" s="1183"/>
      <c r="SKO1" s="1183"/>
      <c r="SKP1" s="1183"/>
      <c r="SKQ1" s="1183"/>
      <c r="SKR1" s="1183"/>
      <c r="SKS1" s="1183"/>
      <c r="SKT1" s="1183"/>
      <c r="SKU1" s="1183"/>
      <c r="SKV1" s="1183"/>
      <c r="SKW1" s="1183"/>
      <c r="SKX1" s="1183"/>
      <c r="SKY1" s="1183"/>
      <c r="SKZ1" s="1183"/>
      <c r="SLA1" s="1183"/>
      <c r="SLB1" s="1183"/>
      <c r="SLC1" s="1183"/>
      <c r="SLD1" s="1183"/>
      <c r="SLE1" s="1183"/>
      <c r="SLF1" s="1183"/>
      <c r="SLG1" s="1183"/>
      <c r="SLH1" s="1183"/>
      <c r="SLI1" s="1183"/>
      <c r="SLJ1" s="1183"/>
      <c r="SLK1" s="1183"/>
      <c r="SLL1" s="1183"/>
      <c r="SLM1" s="1183"/>
      <c r="SLN1" s="1183"/>
      <c r="SLO1" s="1183"/>
      <c r="SLP1" s="1183"/>
      <c r="SLQ1" s="1183"/>
      <c r="SLR1" s="1183"/>
      <c r="SLS1" s="1183"/>
      <c r="SLT1" s="1183"/>
      <c r="SLU1" s="1183"/>
      <c r="SLV1" s="1183"/>
      <c r="SLW1" s="1183"/>
      <c r="SLX1" s="1183"/>
      <c r="SLY1" s="1183"/>
      <c r="SLZ1" s="1183"/>
      <c r="SMA1" s="1183"/>
      <c r="SMB1" s="1183"/>
      <c r="SMC1" s="1183"/>
      <c r="SMD1" s="1183"/>
      <c r="SME1" s="1183"/>
      <c r="SMF1" s="1183"/>
      <c r="SMG1" s="1183"/>
      <c r="SMH1" s="1183"/>
      <c r="SMI1" s="1183"/>
      <c r="SMJ1" s="1183"/>
      <c r="SMK1" s="1183"/>
      <c r="SML1" s="1183"/>
      <c r="SMM1" s="1183"/>
      <c r="SMN1" s="1183"/>
      <c r="SMO1" s="1183"/>
      <c r="SMP1" s="1183"/>
      <c r="SMQ1" s="1183"/>
      <c r="SMR1" s="1183"/>
      <c r="SMS1" s="1183"/>
      <c r="SMT1" s="1183"/>
      <c r="SMU1" s="1183"/>
      <c r="SMV1" s="1183"/>
      <c r="SMW1" s="1183"/>
      <c r="SMX1" s="1183"/>
      <c r="SMY1" s="1183"/>
      <c r="SMZ1" s="1183"/>
      <c r="SNA1" s="1183"/>
      <c r="SNB1" s="1183"/>
      <c r="SNC1" s="1183"/>
      <c r="SND1" s="1183"/>
      <c r="SNE1" s="1183"/>
      <c r="SNF1" s="1183"/>
      <c r="SNG1" s="1183"/>
      <c r="SNH1" s="1183"/>
      <c r="SNI1" s="1183"/>
      <c r="SNJ1" s="1183"/>
      <c r="SNK1" s="1183"/>
      <c r="SNL1" s="1183"/>
      <c r="SNM1" s="1183"/>
      <c r="SNN1" s="1183"/>
      <c r="SNO1" s="1183"/>
      <c r="SNP1" s="1183"/>
      <c r="SNQ1" s="1183"/>
      <c r="SNR1" s="1183"/>
      <c r="SNS1" s="1183"/>
      <c r="SNT1" s="1183"/>
      <c r="SNU1" s="1183"/>
      <c r="SNV1" s="1183"/>
      <c r="SNW1" s="1183"/>
      <c r="SNX1" s="1183"/>
      <c r="SNY1" s="1183"/>
      <c r="SNZ1" s="1183"/>
      <c r="SOA1" s="1183"/>
      <c r="SOB1" s="1183"/>
      <c r="SOC1" s="1183"/>
      <c r="SOD1" s="1183"/>
      <c r="SOE1" s="1183"/>
      <c r="SOF1" s="1183"/>
      <c r="SOG1" s="1183"/>
      <c r="SOH1" s="1183"/>
      <c r="SOI1" s="1183"/>
      <c r="SOJ1" s="1183"/>
      <c r="SOK1" s="1183"/>
      <c r="SOL1" s="1183"/>
      <c r="SOM1" s="1183"/>
      <c r="SON1" s="1183"/>
      <c r="SOO1" s="1183"/>
      <c r="SOP1" s="1183"/>
      <c r="SOQ1" s="1183"/>
      <c r="SOR1" s="1183"/>
      <c r="SOS1" s="1183"/>
      <c r="SOT1" s="1183"/>
      <c r="SOU1" s="1183"/>
      <c r="SOV1" s="1183"/>
      <c r="SOW1" s="1183"/>
      <c r="SOX1" s="1183"/>
      <c r="SOY1" s="1183"/>
      <c r="SOZ1" s="1183"/>
      <c r="SPA1" s="1183"/>
      <c r="SPB1" s="1183"/>
      <c r="SPC1" s="1183"/>
      <c r="SPD1" s="1183"/>
      <c r="SPE1" s="1183"/>
      <c r="SPF1" s="1183"/>
      <c r="SPG1" s="1183"/>
      <c r="SPH1" s="1183"/>
      <c r="SPI1" s="1183"/>
      <c r="SPJ1" s="1183"/>
      <c r="SPK1" s="1183"/>
      <c r="SPL1" s="1183"/>
      <c r="SPM1" s="1183"/>
      <c r="SPN1" s="1183"/>
      <c r="SPO1" s="1183"/>
      <c r="SPP1" s="1183"/>
      <c r="SPQ1" s="1183"/>
      <c r="SPR1" s="1183"/>
      <c r="SPS1" s="1183"/>
      <c r="SPT1" s="1183"/>
      <c r="SPU1" s="1183"/>
      <c r="SPV1" s="1183"/>
      <c r="SPW1" s="1183"/>
      <c r="SPX1" s="1183"/>
      <c r="SPY1" s="1183"/>
      <c r="SPZ1" s="1183"/>
      <c r="SQA1" s="1183"/>
      <c r="SQB1" s="1183"/>
      <c r="SQC1" s="1183"/>
      <c r="SQD1" s="1183"/>
      <c r="SQE1" s="1183"/>
      <c r="SQF1" s="1183"/>
      <c r="SQG1" s="1183"/>
      <c r="SQH1" s="1183"/>
      <c r="SQI1" s="1183"/>
      <c r="SQJ1" s="1183"/>
      <c r="SQK1" s="1183"/>
      <c r="SQL1" s="1183"/>
      <c r="SQM1" s="1183"/>
      <c r="SQN1" s="1183"/>
      <c r="SQO1" s="1183"/>
      <c r="SQP1" s="1183"/>
      <c r="SQQ1" s="1183"/>
      <c r="SQR1" s="1183"/>
      <c r="SQS1" s="1183"/>
      <c r="SQT1" s="1183"/>
      <c r="SQU1" s="1183"/>
      <c r="SQV1" s="1183"/>
      <c r="SQW1" s="1183"/>
      <c r="SQX1" s="1183"/>
      <c r="SQY1" s="1183"/>
      <c r="SQZ1" s="1183"/>
      <c r="SRA1" s="1183"/>
      <c r="SRB1" s="1183"/>
      <c r="SRC1" s="1183"/>
      <c r="SRD1" s="1183"/>
      <c r="SRE1" s="1183"/>
      <c r="SRF1" s="1183"/>
      <c r="SRG1" s="1183"/>
      <c r="SRH1" s="1183"/>
      <c r="SRI1" s="1183"/>
      <c r="SRJ1" s="1183"/>
      <c r="SRK1" s="1183"/>
      <c r="SRL1" s="1183"/>
      <c r="SRM1" s="1183"/>
      <c r="SRN1" s="1183"/>
      <c r="SRO1" s="1183"/>
      <c r="SRP1" s="1183"/>
      <c r="SRQ1" s="1183"/>
      <c r="SRR1" s="1183"/>
      <c r="SRS1" s="1183"/>
      <c r="SRT1" s="1183"/>
      <c r="SRU1" s="1183"/>
      <c r="SRV1" s="1183"/>
      <c r="SRW1" s="1183"/>
      <c r="SRX1" s="1183"/>
      <c r="SRY1" s="1183"/>
      <c r="SRZ1" s="1183"/>
      <c r="SSA1" s="1183"/>
      <c r="SSB1" s="1183"/>
      <c r="SSC1" s="1183"/>
      <c r="SSD1" s="1183"/>
      <c r="SSE1" s="1183"/>
      <c r="SSF1" s="1183"/>
      <c r="SSG1" s="1183"/>
      <c r="SSH1" s="1183"/>
      <c r="SSI1" s="1183"/>
      <c r="SSJ1" s="1183"/>
      <c r="SSK1" s="1183"/>
      <c r="SSL1" s="1183"/>
      <c r="SSM1" s="1183"/>
      <c r="SSN1" s="1183"/>
      <c r="SSO1" s="1183"/>
      <c r="SSP1" s="1183"/>
      <c r="SSQ1" s="1183"/>
      <c r="SSR1" s="1183"/>
      <c r="SSS1" s="1183"/>
      <c r="SST1" s="1183"/>
      <c r="SSU1" s="1183"/>
      <c r="SSV1" s="1183"/>
      <c r="SSW1" s="1183"/>
      <c r="SSX1" s="1183"/>
      <c r="SSY1" s="1183"/>
      <c r="SSZ1" s="1183"/>
      <c r="STA1" s="1183"/>
      <c r="STB1" s="1183"/>
      <c r="STC1" s="1183"/>
      <c r="STD1" s="1183"/>
      <c r="STE1" s="1183"/>
      <c r="STF1" s="1183"/>
      <c r="STG1" s="1183"/>
      <c r="STH1" s="1183"/>
      <c r="STI1" s="1183"/>
      <c r="STJ1" s="1183"/>
      <c r="STK1" s="1183"/>
      <c r="STL1" s="1183"/>
      <c r="STM1" s="1183"/>
      <c r="STN1" s="1183"/>
      <c r="STO1" s="1183"/>
      <c r="STP1" s="1183"/>
      <c r="STQ1" s="1183"/>
      <c r="STR1" s="1183"/>
      <c r="STS1" s="1183"/>
      <c r="STT1" s="1183"/>
      <c r="STU1" s="1183"/>
      <c r="STV1" s="1183"/>
      <c r="STW1" s="1183"/>
      <c r="STX1" s="1183"/>
      <c r="STY1" s="1183"/>
      <c r="STZ1" s="1183"/>
      <c r="SUA1" s="1183"/>
      <c r="SUB1" s="1183"/>
      <c r="SUC1" s="1183"/>
      <c r="SUD1" s="1183"/>
      <c r="SUE1" s="1183"/>
      <c r="SUF1" s="1183"/>
      <c r="SUG1" s="1183"/>
      <c r="SUH1" s="1183"/>
      <c r="SUI1" s="1183"/>
      <c r="SUJ1" s="1183"/>
      <c r="SUK1" s="1183"/>
      <c r="SUL1" s="1183"/>
      <c r="SUM1" s="1183"/>
      <c r="SUN1" s="1183"/>
      <c r="SUO1" s="1183"/>
      <c r="SUP1" s="1183"/>
      <c r="SUQ1" s="1183"/>
      <c r="SUR1" s="1183"/>
      <c r="SUS1" s="1183"/>
      <c r="SUT1" s="1183"/>
      <c r="SUU1" s="1183"/>
      <c r="SUV1" s="1183"/>
      <c r="SUW1" s="1183"/>
      <c r="SUX1" s="1183"/>
      <c r="SUY1" s="1183"/>
      <c r="SUZ1" s="1183"/>
      <c r="SVA1" s="1183"/>
      <c r="SVB1" s="1183"/>
      <c r="SVC1" s="1183"/>
      <c r="SVD1" s="1183"/>
      <c r="SVE1" s="1183"/>
      <c r="SVF1" s="1183"/>
      <c r="SVG1" s="1183"/>
      <c r="SVH1" s="1183"/>
      <c r="SVI1" s="1183"/>
      <c r="SVJ1" s="1183"/>
      <c r="SVK1" s="1183"/>
      <c r="SVL1" s="1183"/>
      <c r="SVM1" s="1183"/>
      <c r="SVN1" s="1183"/>
      <c r="SVO1" s="1183"/>
      <c r="SVP1" s="1183"/>
      <c r="SVQ1" s="1183"/>
      <c r="SVR1" s="1183"/>
      <c r="SVS1" s="1183"/>
      <c r="SVT1" s="1183"/>
      <c r="SVU1" s="1183"/>
      <c r="SVV1" s="1183"/>
      <c r="SVW1" s="1183"/>
      <c r="SVX1" s="1183"/>
      <c r="SVY1" s="1183"/>
      <c r="SVZ1" s="1183"/>
      <c r="SWA1" s="1183"/>
      <c r="SWB1" s="1183"/>
      <c r="SWC1" s="1183"/>
      <c r="SWD1" s="1183"/>
      <c r="SWE1" s="1183"/>
      <c r="SWF1" s="1183"/>
      <c r="SWG1" s="1183"/>
      <c r="SWH1" s="1183"/>
      <c r="SWI1" s="1183"/>
      <c r="SWJ1" s="1183"/>
      <c r="SWK1" s="1183"/>
      <c r="SWL1" s="1183"/>
      <c r="SWM1" s="1183"/>
      <c r="SWN1" s="1183"/>
      <c r="SWO1" s="1183"/>
      <c r="SWP1" s="1183"/>
      <c r="SWQ1" s="1183"/>
      <c r="SWR1" s="1183"/>
      <c r="SWS1" s="1183"/>
      <c r="SWT1" s="1183"/>
      <c r="SWU1" s="1183"/>
      <c r="SWV1" s="1183"/>
      <c r="SWW1" s="1183"/>
      <c r="SWX1" s="1183"/>
      <c r="SWY1" s="1183"/>
      <c r="SWZ1" s="1183"/>
      <c r="SXA1" s="1183"/>
      <c r="SXB1" s="1183"/>
      <c r="SXC1" s="1183"/>
      <c r="SXD1" s="1183"/>
      <c r="SXE1" s="1183"/>
      <c r="SXF1" s="1183"/>
      <c r="SXG1" s="1183"/>
      <c r="SXH1" s="1183"/>
      <c r="SXI1" s="1183"/>
      <c r="SXJ1" s="1183"/>
      <c r="SXK1" s="1183"/>
      <c r="SXL1" s="1183"/>
      <c r="SXM1" s="1183"/>
      <c r="SXN1" s="1183"/>
      <c r="SXO1" s="1183"/>
      <c r="SXP1" s="1183"/>
      <c r="SXQ1" s="1183"/>
      <c r="SXR1" s="1183"/>
      <c r="SXS1" s="1183"/>
      <c r="SXT1" s="1183"/>
      <c r="SXU1" s="1183"/>
      <c r="SXV1" s="1183"/>
      <c r="SXW1" s="1183"/>
      <c r="SXX1" s="1183"/>
      <c r="SXY1" s="1183"/>
      <c r="SXZ1" s="1183"/>
      <c r="SYA1" s="1183"/>
      <c r="SYB1" s="1183"/>
      <c r="SYC1" s="1183"/>
      <c r="SYD1" s="1183"/>
      <c r="SYE1" s="1183"/>
      <c r="SYF1" s="1183"/>
      <c r="SYG1" s="1183"/>
      <c r="SYH1" s="1183"/>
      <c r="SYI1" s="1183"/>
      <c r="SYJ1" s="1183"/>
      <c r="SYK1" s="1183"/>
      <c r="SYL1" s="1183"/>
      <c r="SYM1" s="1183"/>
      <c r="SYN1" s="1183"/>
      <c r="SYO1" s="1183"/>
      <c r="SYP1" s="1183"/>
      <c r="SYQ1" s="1183"/>
      <c r="SYR1" s="1183"/>
      <c r="SYS1" s="1183"/>
      <c r="SYT1" s="1183"/>
      <c r="SYU1" s="1183"/>
      <c r="SYV1" s="1183"/>
      <c r="SYW1" s="1183"/>
      <c r="SYX1" s="1183"/>
      <c r="SYY1" s="1183"/>
      <c r="SYZ1" s="1183"/>
      <c r="SZA1" s="1183"/>
      <c r="SZB1" s="1183"/>
      <c r="SZC1" s="1183"/>
      <c r="SZD1" s="1183"/>
      <c r="SZE1" s="1183"/>
      <c r="SZF1" s="1183"/>
      <c r="SZG1" s="1183"/>
      <c r="SZH1" s="1183"/>
      <c r="SZI1" s="1183"/>
      <c r="SZJ1" s="1183"/>
      <c r="SZK1" s="1183"/>
      <c r="SZL1" s="1183"/>
      <c r="SZM1" s="1183"/>
      <c r="SZN1" s="1183"/>
      <c r="SZO1" s="1183"/>
      <c r="SZP1" s="1183"/>
      <c r="SZQ1" s="1183"/>
      <c r="SZR1" s="1183"/>
      <c r="SZS1" s="1183"/>
      <c r="SZT1" s="1183"/>
      <c r="SZU1" s="1183"/>
      <c r="SZV1" s="1183"/>
      <c r="SZW1" s="1183"/>
      <c r="SZX1" s="1183"/>
      <c r="SZY1" s="1183"/>
      <c r="SZZ1" s="1183"/>
      <c r="TAA1" s="1183"/>
      <c r="TAB1" s="1183"/>
      <c r="TAC1" s="1183"/>
      <c r="TAD1" s="1183"/>
      <c r="TAE1" s="1183"/>
      <c r="TAF1" s="1183"/>
      <c r="TAG1" s="1183"/>
      <c r="TAH1" s="1183"/>
      <c r="TAI1" s="1183"/>
      <c r="TAJ1" s="1183"/>
      <c r="TAK1" s="1183"/>
      <c r="TAL1" s="1183"/>
      <c r="TAM1" s="1183"/>
      <c r="TAN1" s="1183"/>
      <c r="TAO1" s="1183"/>
      <c r="TAP1" s="1183"/>
      <c r="TAQ1" s="1183"/>
      <c r="TAR1" s="1183"/>
      <c r="TAS1" s="1183"/>
      <c r="TAT1" s="1183"/>
      <c r="TAU1" s="1183"/>
      <c r="TAV1" s="1183"/>
      <c r="TAW1" s="1183"/>
      <c r="TAX1" s="1183"/>
      <c r="TAY1" s="1183"/>
      <c r="TAZ1" s="1183"/>
      <c r="TBA1" s="1183"/>
      <c r="TBB1" s="1183"/>
      <c r="TBC1" s="1183"/>
      <c r="TBD1" s="1183"/>
      <c r="TBE1" s="1183"/>
      <c r="TBF1" s="1183"/>
      <c r="TBG1" s="1183"/>
      <c r="TBH1" s="1183"/>
      <c r="TBI1" s="1183"/>
      <c r="TBJ1" s="1183"/>
      <c r="TBK1" s="1183"/>
      <c r="TBL1" s="1183"/>
      <c r="TBM1" s="1183"/>
      <c r="TBN1" s="1183"/>
      <c r="TBO1" s="1183"/>
      <c r="TBP1" s="1183"/>
      <c r="TBQ1" s="1183"/>
      <c r="TBR1" s="1183"/>
      <c r="TBS1" s="1183"/>
      <c r="TBT1" s="1183"/>
      <c r="TBU1" s="1183"/>
      <c r="TBV1" s="1183"/>
      <c r="TBW1" s="1183"/>
      <c r="TBX1" s="1183"/>
      <c r="TBY1" s="1183"/>
      <c r="TBZ1" s="1183"/>
      <c r="TCA1" s="1183"/>
      <c r="TCB1" s="1183"/>
      <c r="TCC1" s="1183"/>
      <c r="TCD1" s="1183"/>
      <c r="TCE1" s="1183"/>
      <c r="TCF1" s="1183"/>
      <c r="TCG1" s="1183"/>
      <c r="TCH1" s="1183"/>
      <c r="TCI1" s="1183"/>
      <c r="TCJ1" s="1183"/>
      <c r="TCK1" s="1183"/>
      <c r="TCL1" s="1183"/>
      <c r="TCM1" s="1183"/>
      <c r="TCN1" s="1183"/>
      <c r="TCO1" s="1183"/>
      <c r="TCP1" s="1183"/>
      <c r="TCQ1" s="1183"/>
      <c r="TCR1" s="1183"/>
      <c r="TCS1" s="1183"/>
      <c r="TCT1" s="1183"/>
      <c r="TCU1" s="1183"/>
      <c r="TCV1" s="1183"/>
      <c r="TCW1" s="1183"/>
      <c r="TCX1" s="1183"/>
      <c r="TCY1" s="1183"/>
      <c r="TCZ1" s="1183"/>
      <c r="TDA1" s="1183"/>
      <c r="TDB1" s="1183"/>
      <c r="TDC1" s="1183"/>
      <c r="TDD1" s="1183"/>
      <c r="TDE1" s="1183"/>
      <c r="TDF1" s="1183"/>
      <c r="TDG1" s="1183"/>
      <c r="TDH1" s="1183"/>
      <c r="TDI1" s="1183"/>
      <c r="TDJ1" s="1183"/>
      <c r="TDK1" s="1183"/>
      <c r="TDL1" s="1183"/>
      <c r="TDM1" s="1183"/>
      <c r="TDN1" s="1183"/>
      <c r="TDO1" s="1183"/>
      <c r="TDP1" s="1183"/>
      <c r="TDQ1" s="1183"/>
      <c r="TDR1" s="1183"/>
      <c r="TDS1" s="1183"/>
      <c r="TDT1" s="1183"/>
      <c r="TDU1" s="1183"/>
      <c r="TDV1" s="1183"/>
      <c r="TDW1" s="1183"/>
      <c r="TDX1" s="1183"/>
      <c r="TDY1" s="1183"/>
      <c r="TDZ1" s="1183"/>
      <c r="TEA1" s="1183"/>
      <c r="TEB1" s="1183"/>
      <c r="TEC1" s="1183"/>
      <c r="TED1" s="1183"/>
      <c r="TEE1" s="1183"/>
      <c r="TEF1" s="1183"/>
      <c r="TEG1" s="1183"/>
      <c r="TEH1" s="1183"/>
      <c r="TEI1" s="1183"/>
      <c r="TEJ1" s="1183"/>
      <c r="TEK1" s="1183"/>
      <c r="TEL1" s="1183"/>
      <c r="TEM1" s="1183"/>
      <c r="TEN1" s="1183"/>
      <c r="TEO1" s="1183"/>
      <c r="TEP1" s="1183"/>
      <c r="TEQ1" s="1183"/>
      <c r="TER1" s="1183"/>
      <c r="TES1" s="1183"/>
      <c r="TET1" s="1183"/>
      <c r="TEU1" s="1183"/>
      <c r="TEV1" s="1183"/>
      <c r="TEW1" s="1183"/>
      <c r="TEX1" s="1183"/>
      <c r="TEY1" s="1183"/>
      <c r="TEZ1" s="1183"/>
      <c r="TFA1" s="1183"/>
      <c r="TFB1" s="1183"/>
      <c r="TFC1" s="1183"/>
      <c r="TFD1" s="1183"/>
      <c r="TFE1" s="1183"/>
      <c r="TFF1" s="1183"/>
      <c r="TFG1" s="1183"/>
      <c r="TFH1" s="1183"/>
      <c r="TFI1" s="1183"/>
      <c r="TFJ1" s="1183"/>
      <c r="TFK1" s="1183"/>
      <c r="TFL1" s="1183"/>
      <c r="TFM1" s="1183"/>
      <c r="TFN1" s="1183"/>
      <c r="TFO1" s="1183"/>
      <c r="TFP1" s="1183"/>
      <c r="TFQ1" s="1183"/>
      <c r="TFR1" s="1183"/>
      <c r="TFS1" s="1183"/>
      <c r="TFT1" s="1183"/>
      <c r="TFU1" s="1183"/>
      <c r="TFV1" s="1183"/>
      <c r="TFW1" s="1183"/>
      <c r="TFX1" s="1183"/>
      <c r="TFY1" s="1183"/>
      <c r="TFZ1" s="1183"/>
      <c r="TGA1" s="1183"/>
      <c r="TGB1" s="1183"/>
      <c r="TGC1" s="1183"/>
      <c r="TGD1" s="1183"/>
      <c r="TGE1" s="1183"/>
      <c r="TGF1" s="1183"/>
      <c r="TGG1" s="1183"/>
      <c r="TGH1" s="1183"/>
      <c r="TGI1" s="1183"/>
      <c r="TGJ1" s="1183"/>
      <c r="TGK1" s="1183"/>
      <c r="TGL1" s="1183"/>
      <c r="TGM1" s="1183"/>
      <c r="TGN1" s="1183"/>
      <c r="TGO1" s="1183"/>
      <c r="TGP1" s="1183"/>
      <c r="TGQ1" s="1183"/>
      <c r="TGR1" s="1183"/>
      <c r="TGS1" s="1183"/>
      <c r="TGT1" s="1183"/>
      <c r="TGU1" s="1183"/>
      <c r="TGV1" s="1183"/>
      <c r="TGW1" s="1183"/>
      <c r="TGX1" s="1183"/>
      <c r="TGY1" s="1183"/>
      <c r="TGZ1" s="1183"/>
      <c r="THA1" s="1183"/>
      <c r="THB1" s="1183"/>
      <c r="THC1" s="1183"/>
      <c r="THD1" s="1183"/>
      <c r="THE1" s="1183"/>
      <c r="THF1" s="1183"/>
      <c r="THG1" s="1183"/>
      <c r="THH1" s="1183"/>
      <c r="THI1" s="1183"/>
      <c r="THJ1" s="1183"/>
      <c r="THK1" s="1183"/>
      <c r="THL1" s="1183"/>
      <c r="THM1" s="1183"/>
      <c r="THN1" s="1183"/>
      <c r="THO1" s="1183"/>
      <c r="THP1" s="1183"/>
      <c r="THQ1" s="1183"/>
      <c r="THR1" s="1183"/>
      <c r="THS1" s="1183"/>
      <c r="THT1" s="1183"/>
      <c r="THU1" s="1183"/>
      <c r="THV1" s="1183"/>
      <c r="THW1" s="1183"/>
      <c r="THX1" s="1183"/>
      <c r="THY1" s="1183"/>
      <c r="THZ1" s="1183"/>
      <c r="TIA1" s="1183"/>
      <c r="TIB1" s="1183"/>
      <c r="TIC1" s="1183"/>
      <c r="TID1" s="1183"/>
      <c r="TIE1" s="1183"/>
      <c r="TIF1" s="1183"/>
      <c r="TIG1" s="1183"/>
      <c r="TIH1" s="1183"/>
      <c r="TII1" s="1183"/>
      <c r="TIJ1" s="1183"/>
      <c r="TIK1" s="1183"/>
      <c r="TIL1" s="1183"/>
      <c r="TIM1" s="1183"/>
      <c r="TIN1" s="1183"/>
      <c r="TIO1" s="1183"/>
      <c r="TIP1" s="1183"/>
      <c r="TIQ1" s="1183"/>
      <c r="TIR1" s="1183"/>
      <c r="TIS1" s="1183"/>
      <c r="TIT1" s="1183"/>
      <c r="TIU1" s="1183"/>
      <c r="TIV1" s="1183"/>
      <c r="TIW1" s="1183"/>
      <c r="TIX1" s="1183"/>
      <c r="TIY1" s="1183"/>
      <c r="TIZ1" s="1183"/>
      <c r="TJA1" s="1183"/>
      <c r="TJB1" s="1183"/>
      <c r="TJC1" s="1183"/>
      <c r="TJD1" s="1183"/>
      <c r="TJE1" s="1183"/>
      <c r="TJF1" s="1183"/>
      <c r="TJG1" s="1183"/>
      <c r="TJH1" s="1183"/>
      <c r="TJI1" s="1183"/>
      <c r="TJJ1" s="1183"/>
      <c r="TJK1" s="1183"/>
      <c r="TJL1" s="1183"/>
      <c r="TJM1" s="1183"/>
      <c r="TJN1" s="1183"/>
      <c r="TJO1" s="1183"/>
      <c r="TJP1" s="1183"/>
      <c r="TJQ1" s="1183"/>
      <c r="TJR1" s="1183"/>
      <c r="TJS1" s="1183"/>
      <c r="TJT1" s="1183"/>
      <c r="TJU1" s="1183"/>
      <c r="TJV1" s="1183"/>
      <c r="TJW1" s="1183"/>
      <c r="TJX1" s="1183"/>
      <c r="TJY1" s="1183"/>
      <c r="TJZ1" s="1183"/>
      <c r="TKA1" s="1183"/>
      <c r="TKB1" s="1183"/>
      <c r="TKC1" s="1183"/>
      <c r="TKD1" s="1183"/>
      <c r="TKE1" s="1183"/>
      <c r="TKF1" s="1183"/>
      <c r="TKG1" s="1183"/>
      <c r="TKH1" s="1183"/>
      <c r="TKI1" s="1183"/>
      <c r="TKJ1" s="1183"/>
      <c r="TKK1" s="1183"/>
      <c r="TKL1" s="1183"/>
      <c r="TKM1" s="1183"/>
      <c r="TKN1" s="1183"/>
      <c r="TKO1" s="1183"/>
      <c r="TKP1" s="1183"/>
      <c r="TKQ1" s="1183"/>
      <c r="TKR1" s="1183"/>
      <c r="TKS1" s="1183"/>
      <c r="TKT1" s="1183"/>
      <c r="TKU1" s="1183"/>
      <c r="TKV1" s="1183"/>
      <c r="TKW1" s="1183"/>
      <c r="TKX1" s="1183"/>
      <c r="TKY1" s="1183"/>
      <c r="TKZ1" s="1183"/>
      <c r="TLA1" s="1183"/>
      <c r="TLB1" s="1183"/>
      <c r="TLC1" s="1183"/>
      <c r="TLD1" s="1183"/>
      <c r="TLE1" s="1183"/>
      <c r="TLF1" s="1183"/>
      <c r="TLG1" s="1183"/>
      <c r="TLH1" s="1183"/>
      <c r="TLI1" s="1183"/>
      <c r="TLJ1" s="1183"/>
      <c r="TLK1" s="1183"/>
      <c r="TLL1" s="1183"/>
      <c r="TLM1" s="1183"/>
      <c r="TLN1" s="1183"/>
      <c r="TLO1" s="1183"/>
      <c r="TLP1" s="1183"/>
      <c r="TLQ1" s="1183"/>
      <c r="TLR1" s="1183"/>
      <c r="TLS1" s="1183"/>
      <c r="TLT1" s="1183"/>
      <c r="TLU1" s="1183"/>
      <c r="TLV1" s="1183"/>
      <c r="TLW1" s="1183"/>
      <c r="TLX1" s="1183"/>
      <c r="TLY1" s="1183"/>
      <c r="TLZ1" s="1183"/>
      <c r="TMA1" s="1183"/>
      <c r="TMB1" s="1183"/>
      <c r="TMC1" s="1183"/>
      <c r="TMD1" s="1183"/>
      <c r="TME1" s="1183"/>
      <c r="TMF1" s="1183"/>
      <c r="TMG1" s="1183"/>
      <c r="TMH1" s="1183"/>
      <c r="TMI1" s="1183"/>
      <c r="TMJ1" s="1183"/>
      <c r="TMK1" s="1183"/>
      <c r="TML1" s="1183"/>
      <c r="TMM1" s="1183"/>
      <c r="TMN1" s="1183"/>
      <c r="TMO1" s="1183"/>
      <c r="TMP1" s="1183"/>
      <c r="TMQ1" s="1183"/>
      <c r="TMR1" s="1183"/>
      <c r="TMS1" s="1183"/>
      <c r="TMT1" s="1183"/>
      <c r="TMU1" s="1183"/>
      <c r="TMV1" s="1183"/>
      <c r="TMW1" s="1183"/>
      <c r="TMX1" s="1183"/>
      <c r="TMY1" s="1183"/>
      <c r="TMZ1" s="1183"/>
      <c r="TNA1" s="1183"/>
      <c r="TNB1" s="1183"/>
      <c r="TNC1" s="1183"/>
      <c r="TND1" s="1183"/>
      <c r="TNE1" s="1183"/>
      <c r="TNF1" s="1183"/>
      <c r="TNG1" s="1183"/>
      <c r="TNH1" s="1183"/>
      <c r="TNI1" s="1183"/>
      <c r="TNJ1" s="1183"/>
      <c r="TNK1" s="1183"/>
      <c r="TNL1" s="1183"/>
      <c r="TNM1" s="1183"/>
      <c r="TNN1" s="1183"/>
      <c r="TNO1" s="1183"/>
      <c r="TNP1" s="1183"/>
      <c r="TNQ1" s="1183"/>
      <c r="TNR1" s="1183"/>
      <c r="TNS1" s="1183"/>
      <c r="TNT1" s="1183"/>
      <c r="TNU1" s="1183"/>
      <c r="TNV1" s="1183"/>
      <c r="TNW1" s="1183"/>
      <c r="TNX1" s="1183"/>
      <c r="TNY1" s="1183"/>
      <c r="TNZ1" s="1183"/>
      <c r="TOA1" s="1183"/>
      <c r="TOB1" s="1183"/>
      <c r="TOC1" s="1183"/>
      <c r="TOD1" s="1183"/>
      <c r="TOE1" s="1183"/>
      <c r="TOF1" s="1183"/>
      <c r="TOG1" s="1183"/>
      <c r="TOH1" s="1183"/>
      <c r="TOI1" s="1183"/>
      <c r="TOJ1" s="1183"/>
      <c r="TOK1" s="1183"/>
      <c r="TOL1" s="1183"/>
      <c r="TOM1" s="1183"/>
      <c r="TON1" s="1183"/>
      <c r="TOO1" s="1183"/>
      <c r="TOP1" s="1183"/>
      <c r="TOQ1" s="1183"/>
      <c r="TOR1" s="1183"/>
      <c r="TOS1" s="1183"/>
      <c r="TOT1" s="1183"/>
      <c r="TOU1" s="1183"/>
      <c r="TOV1" s="1183"/>
      <c r="TOW1" s="1183"/>
      <c r="TOX1" s="1183"/>
      <c r="TOY1" s="1183"/>
      <c r="TOZ1" s="1183"/>
      <c r="TPA1" s="1183"/>
      <c r="TPB1" s="1183"/>
      <c r="TPC1" s="1183"/>
      <c r="TPD1" s="1183"/>
      <c r="TPE1" s="1183"/>
      <c r="TPF1" s="1183"/>
      <c r="TPG1" s="1183"/>
      <c r="TPH1" s="1183"/>
      <c r="TPI1" s="1183"/>
      <c r="TPJ1" s="1183"/>
      <c r="TPK1" s="1183"/>
      <c r="TPL1" s="1183"/>
      <c r="TPM1" s="1183"/>
      <c r="TPN1" s="1183"/>
      <c r="TPO1" s="1183"/>
      <c r="TPP1" s="1183"/>
      <c r="TPQ1" s="1183"/>
      <c r="TPR1" s="1183"/>
      <c r="TPS1" s="1183"/>
      <c r="TPT1" s="1183"/>
      <c r="TPU1" s="1183"/>
      <c r="TPV1" s="1183"/>
      <c r="TPW1" s="1183"/>
      <c r="TPX1" s="1183"/>
      <c r="TPY1" s="1183"/>
      <c r="TPZ1" s="1183"/>
      <c r="TQA1" s="1183"/>
      <c r="TQB1" s="1183"/>
      <c r="TQC1" s="1183"/>
      <c r="TQD1" s="1183"/>
      <c r="TQE1" s="1183"/>
      <c r="TQF1" s="1183"/>
      <c r="TQG1" s="1183"/>
      <c r="TQH1" s="1183"/>
      <c r="TQI1" s="1183"/>
      <c r="TQJ1" s="1183"/>
      <c r="TQK1" s="1183"/>
      <c r="TQL1" s="1183"/>
      <c r="TQM1" s="1183"/>
      <c r="TQN1" s="1183"/>
      <c r="TQO1" s="1183"/>
      <c r="TQP1" s="1183"/>
      <c r="TQQ1" s="1183"/>
      <c r="TQR1" s="1183"/>
      <c r="TQS1" s="1183"/>
      <c r="TQT1" s="1183"/>
      <c r="TQU1" s="1183"/>
      <c r="TQV1" s="1183"/>
      <c r="TQW1" s="1183"/>
      <c r="TQX1" s="1183"/>
      <c r="TQY1" s="1183"/>
      <c r="TQZ1" s="1183"/>
      <c r="TRA1" s="1183"/>
      <c r="TRB1" s="1183"/>
      <c r="TRC1" s="1183"/>
      <c r="TRD1" s="1183"/>
      <c r="TRE1" s="1183"/>
      <c r="TRF1" s="1183"/>
      <c r="TRG1" s="1183"/>
      <c r="TRH1" s="1183"/>
      <c r="TRI1" s="1183"/>
      <c r="TRJ1" s="1183"/>
      <c r="TRK1" s="1183"/>
      <c r="TRL1" s="1183"/>
      <c r="TRM1" s="1183"/>
      <c r="TRN1" s="1183"/>
      <c r="TRO1" s="1183"/>
      <c r="TRP1" s="1183"/>
      <c r="TRQ1" s="1183"/>
      <c r="TRR1" s="1183"/>
      <c r="TRS1" s="1183"/>
      <c r="TRT1" s="1183"/>
      <c r="TRU1" s="1183"/>
      <c r="TRV1" s="1183"/>
      <c r="TRW1" s="1183"/>
      <c r="TRX1" s="1183"/>
      <c r="TRY1" s="1183"/>
      <c r="TRZ1" s="1183"/>
      <c r="TSA1" s="1183"/>
      <c r="TSB1" s="1183"/>
      <c r="TSC1" s="1183"/>
      <c r="TSD1" s="1183"/>
      <c r="TSE1" s="1183"/>
      <c r="TSF1" s="1183"/>
      <c r="TSG1" s="1183"/>
      <c r="TSH1" s="1183"/>
      <c r="TSI1" s="1183"/>
      <c r="TSJ1" s="1183"/>
      <c r="TSK1" s="1183"/>
      <c r="TSL1" s="1183"/>
      <c r="TSM1" s="1183"/>
      <c r="TSN1" s="1183"/>
      <c r="TSO1" s="1183"/>
      <c r="TSP1" s="1183"/>
      <c r="TSQ1" s="1183"/>
      <c r="TSR1" s="1183"/>
      <c r="TSS1" s="1183"/>
      <c r="TST1" s="1183"/>
      <c r="TSU1" s="1183"/>
      <c r="TSV1" s="1183"/>
      <c r="TSW1" s="1183"/>
      <c r="TSX1" s="1183"/>
      <c r="TSY1" s="1183"/>
      <c r="TSZ1" s="1183"/>
      <c r="TTA1" s="1183"/>
      <c r="TTB1" s="1183"/>
      <c r="TTC1" s="1183"/>
      <c r="TTD1" s="1183"/>
      <c r="TTE1" s="1183"/>
      <c r="TTF1" s="1183"/>
      <c r="TTG1" s="1183"/>
      <c r="TTH1" s="1183"/>
      <c r="TTI1" s="1183"/>
      <c r="TTJ1" s="1183"/>
      <c r="TTK1" s="1183"/>
      <c r="TTL1" s="1183"/>
      <c r="TTM1" s="1183"/>
      <c r="TTN1" s="1183"/>
      <c r="TTO1" s="1183"/>
      <c r="TTP1" s="1183"/>
      <c r="TTQ1" s="1183"/>
      <c r="TTR1" s="1183"/>
      <c r="TTS1" s="1183"/>
      <c r="TTT1" s="1183"/>
      <c r="TTU1" s="1183"/>
      <c r="TTV1" s="1183"/>
      <c r="TTW1" s="1183"/>
      <c r="TTX1" s="1183"/>
      <c r="TTY1" s="1183"/>
      <c r="TTZ1" s="1183"/>
      <c r="TUA1" s="1183"/>
      <c r="TUB1" s="1183"/>
      <c r="TUC1" s="1183"/>
      <c r="TUD1" s="1183"/>
      <c r="TUE1" s="1183"/>
      <c r="TUF1" s="1183"/>
      <c r="TUG1" s="1183"/>
      <c r="TUH1" s="1183"/>
      <c r="TUI1" s="1183"/>
      <c r="TUJ1" s="1183"/>
      <c r="TUK1" s="1183"/>
      <c r="TUL1" s="1183"/>
      <c r="TUM1" s="1183"/>
      <c r="TUN1" s="1183"/>
      <c r="TUO1" s="1183"/>
      <c r="TUP1" s="1183"/>
      <c r="TUQ1" s="1183"/>
      <c r="TUR1" s="1183"/>
      <c r="TUS1" s="1183"/>
      <c r="TUT1" s="1183"/>
      <c r="TUU1" s="1183"/>
      <c r="TUV1" s="1183"/>
      <c r="TUW1" s="1183"/>
      <c r="TUX1" s="1183"/>
      <c r="TUY1" s="1183"/>
      <c r="TUZ1" s="1183"/>
      <c r="TVA1" s="1183"/>
      <c r="TVB1" s="1183"/>
      <c r="TVC1" s="1183"/>
      <c r="TVD1" s="1183"/>
      <c r="TVE1" s="1183"/>
      <c r="TVF1" s="1183"/>
      <c r="TVG1" s="1183"/>
      <c r="TVH1" s="1183"/>
      <c r="TVI1" s="1183"/>
      <c r="TVJ1" s="1183"/>
      <c r="TVK1" s="1183"/>
      <c r="TVL1" s="1183"/>
      <c r="TVM1" s="1183"/>
      <c r="TVN1" s="1183"/>
      <c r="TVO1" s="1183"/>
      <c r="TVP1" s="1183"/>
      <c r="TVQ1" s="1183"/>
      <c r="TVR1" s="1183"/>
      <c r="TVS1" s="1183"/>
      <c r="TVT1" s="1183"/>
      <c r="TVU1" s="1183"/>
      <c r="TVV1" s="1183"/>
      <c r="TVW1" s="1183"/>
      <c r="TVX1" s="1183"/>
      <c r="TVY1" s="1183"/>
      <c r="TVZ1" s="1183"/>
      <c r="TWA1" s="1183"/>
      <c r="TWB1" s="1183"/>
      <c r="TWC1" s="1183"/>
      <c r="TWD1" s="1183"/>
      <c r="TWE1" s="1183"/>
      <c r="TWF1" s="1183"/>
      <c r="TWG1" s="1183"/>
      <c r="TWH1" s="1183"/>
      <c r="TWI1" s="1183"/>
      <c r="TWJ1" s="1183"/>
      <c r="TWK1" s="1183"/>
      <c r="TWL1" s="1183"/>
      <c r="TWM1" s="1183"/>
      <c r="TWN1" s="1183"/>
      <c r="TWO1" s="1183"/>
      <c r="TWP1" s="1183"/>
      <c r="TWQ1" s="1183"/>
      <c r="TWR1" s="1183"/>
      <c r="TWS1" s="1183"/>
      <c r="TWT1" s="1183"/>
      <c r="TWU1" s="1183"/>
      <c r="TWV1" s="1183"/>
      <c r="TWW1" s="1183"/>
      <c r="TWX1" s="1183"/>
      <c r="TWY1" s="1183"/>
      <c r="TWZ1" s="1183"/>
      <c r="TXA1" s="1183"/>
      <c r="TXB1" s="1183"/>
      <c r="TXC1" s="1183"/>
      <c r="TXD1" s="1183"/>
      <c r="TXE1" s="1183"/>
      <c r="TXF1" s="1183"/>
      <c r="TXG1" s="1183"/>
      <c r="TXH1" s="1183"/>
      <c r="TXI1" s="1183"/>
      <c r="TXJ1" s="1183"/>
      <c r="TXK1" s="1183"/>
      <c r="TXL1" s="1183"/>
      <c r="TXM1" s="1183"/>
      <c r="TXN1" s="1183"/>
      <c r="TXO1" s="1183"/>
      <c r="TXP1" s="1183"/>
      <c r="TXQ1" s="1183"/>
      <c r="TXR1" s="1183"/>
      <c r="TXS1" s="1183"/>
      <c r="TXT1" s="1183"/>
      <c r="TXU1" s="1183"/>
      <c r="TXV1" s="1183"/>
      <c r="TXW1" s="1183"/>
      <c r="TXX1" s="1183"/>
      <c r="TXY1" s="1183"/>
      <c r="TXZ1" s="1183"/>
      <c r="TYA1" s="1183"/>
      <c r="TYB1" s="1183"/>
      <c r="TYC1" s="1183"/>
      <c r="TYD1" s="1183"/>
      <c r="TYE1" s="1183"/>
      <c r="TYF1" s="1183"/>
      <c r="TYG1" s="1183"/>
      <c r="TYH1" s="1183"/>
      <c r="TYI1" s="1183"/>
      <c r="TYJ1" s="1183"/>
      <c r="TYK1" s="1183"/>
      <c r="TYL1" s="1183"/>
      <c r="TYM1" s="1183"/>
      <c r="TYN1" s="1183"/>
      <c r="TYO1" s="1183"/>
      <c r="TYP1" s="1183"/>
      <c r="TYQ1" s="1183"/>
      <c r="TYR1" s="1183"/>
      <c r="TYS1" s="1183"/>
      <c r="TYT1" s="1183"/>
      <c r="TYU1" s="1183"/>
      <c r="TYV1" s="1183"/>
      <c r="TYW1" s="1183"/>
      <c r="TYX1" s="1183"/>
      <c r="TYY1" s="1183"/>
      <c r="TYZ1" s="1183"/>
      <c r="TZA1" s="1183"/>
      <c r="TZB1" s="1183"/>
      <c r="TZC1" s="1183"/>
      <c r="TZD1" s="1183"/>
      <c r="TZE1" s="1183"/>
      <c r="TZF1" s="1183"/>
      <c r="TZG1" s="1183"/>
      <c r="TZH1" s="1183"/>
      <c r="TZI1" s="1183"/>
      <c r="TZJ1" s="1183"/>
      <c r="TZK1" s="1183"/>
      <c r="TZL1" s="1183"/>
      <c r="TZM1" s="1183"/>
      <c r="TZN1" s="1183"/>
      <c r="TZO1" s="1183"/>
      <c r="TZP1" s="1183"/>
      <c r="TZQ1" s="1183"/>
      <c r="TZR1" s="1183"/>
      <c r="TZS1" s="1183"/>
      <c r="TZT1" s="1183"/>
      <c r="TZU1" s="1183"/>
      <c r="TZV1" s="1183"/>
      <c r="TZW1" s="1183"/>
      <c r="TZX1" s="1183"/>
      <c r="TZY1" s="1183"/>
      <c r="TZZ1" s="1183"/>
      <c r="UAA1" s="1183"/>
      <c r="UAB1" s="1183"/>
      <c r="UAC1" s="1183"/>
      <c r="UAD1" s="1183"/>
      <c r="UAE1" s="1183"/>
      <c r="UAF1" s="1183"/>
      <c r="UAG1" s="1183"/>
      <c r="UAH1" s="1183"/>
      <c r="UAI1" s="1183"/>
      <c r="UAJ1" s="1183"/>
      <c r="UAK1" s="1183"/>
      <c r="UAL1" s="1183"/>
      <c r="UAM1" s="1183"/>
      <c r="UAN1" s="1183"/>
      <c r="UAO1" s="1183"/>
      <c r="UAP1" s="1183"/>
      <c r="UAQ1" s="1183"/>
      <c r="UAR1" s="1183"/>
      <c r="UAS1" s="1183"/>
      <c r="UAT1" s="1183"/>
      <c r="UAU1" s="1183"/>
      <c r="UAV1" s="1183"/>
      <c r="UAW1" s="1183"/>
      <c r="UAX1" s="1183"/>
      <c r="UAY1" s="1183"/>
      <c r="UAZ1" s="1183"/>
      <c r="UBA1" s="1183"/>
      <c r="UBB1" s="1183"/>
      <c r="UBC1" s="1183"/>
      <c r="UBD1" s="1183"/>
      <c r="UBE1" s="1183"/>
      <c r="UBF1" s="1183"/>
      <c r="UBG1" s="1183"/>
      <c r="UBH1" s="1183"/>
      <c r="UBI1" s="1183"/>
      <c r="UBJ1" s="1183"/>
      <c r="UBK1" s="1183"/>
      <c r="UBL1" s="1183"/>
      <c r="UBM1" s="1183"/>
      <c r="UBN1" s="1183"/>
      <c r="UBO1" s="1183"/>
      <c r="UBP1" s="1183"/>
      <c r="UBQ1" s="1183"/>
      <c r="UBR1" s="1183"/>
      <c r="UBS1" s="1183"/>
      <c r="UBT1" s="1183"/>
      <c r="UBU1" s="1183"/>
      <c r="UBV1" s="1183"/>
      <c r="UBW1" s="1183"/>
      <c r="UBX1" s="1183"/>
      <c r="UBY1" s="1183"/>
      <c r="UBZ1" s="1183"/>
      <c r="UCA1" s="1183"/>
      <c r="UCB1" s="1183"/>
      <c r="UCC1" s="1183"/>
      <c r="UCD1" s="1183"/>
      <c r="UCE1" s="1183"/>
      <c r="UCF1" s="1183"/>
      <c r="UCG1" s="1183"/>
      <c r="UCH1" s="1183"/>
      <c r="UCI1" s="1183"/>
      <c r="UCJ1" s="1183"/>
      <c r="UCK1" s="1183"/>
      <c r="UCL1" s="1183"/>
      <c r="UCM1" s="1183"/>
      <c r="UCN1" s="1183"/>
      <c r="UCO1" s="1183"/>
      <c r="UCP1" s="1183"/>
      <c r="UCQ1" s="1183"/>
      <c r="UCR1" s="1183"/>
      <c r="UCS1" s="1183"/>
      <c r="UCT1" s="1183"/>
      <c r="UCU1" s="1183"/>
      <c r="UCV1" s="1183"/>
      <c r="UCW1" s="1183"/>
      <c r="UCX1" s="1183"/>
      <c r="UCY1" s="1183"/>
      <c r="UCZ1" s="1183"/>
      <c r="UDA1" s="1183"/>
      <c r="UDB1" s="1183"/>
      <c r="UDC1" s="1183"/>
      <c r="UDD1" s="1183"/>
      <c r="UDE1" s="1183"/>
      <c r="UDF1" s="1183"/>
      <c r="UDG1" s="1183"/>
      <c r="UDH1" s="1183"/>
      <c r="UDI1" s="1183"/>
      <c r="UDJ1" s="1183"/>
      <c r="UDK1" s="1183"/>
      <c r="UDL1" s="1183"/>
      <c r="UDM1" s="1183"/>
      <c r="UDN1" s="1183"/>
      <c r="UDO1" s="1183"/>
      <c r="UDP1" s="1183"/>
      <c r="UDQ1" s="1183"/>
      <c r="UDR1" s="1183"/>
      <c r="UDS1" s="1183"/>
      <c r="UDT1" s="1183"/>
      <c r="UDU1" s="1183"/>
      <c r="UDV1" s="1183"/>
      <c r="UDW1" s="1183"/>
      <c r="UDX1" s="1183"/>
      <c r="UDY1" s="1183"/>
      <c r="UDZ1" s="1183"/>
      <c r="UEA1" s="1183"/>
      <c r="UEB1" s="1183"/>
      <c r="UEC1" s="1183"/>
      <c r="UED1" s="1183"/>
      <c r="UEE1" s="1183"/>
      <c r="UEF1" s="1183"/>
      <c r="UEG1" s="1183"/>
      <c r="UEH1" s="1183"/>
      <c r="UEI1" s="1183"/>
      <c r="UEJ1" s="1183"/>
      <c r="UEK1" s="1183"/>
      <c r="UEL1" s="1183"/>
      <c r="UEM1" s="1183"/>
      <c r="UEN1" s="1183"/>
      <c r="UEO1" s="1183"/>
      <c r="UEP1" s="1183"/>
      <c r="UEQ1" s="1183"/>
      <c r="UER1" s="1183"/>
      <c r="UES1" s="1183"/>
      <c r="UET1" s="1183"/>
      <c r="UEU1" s="1183"/>
      <c r="UEV1" s="1183"/>
      <c r="UEW1" s="1183"/>
      <c r="UEX1" s="1183"/>
      <c r="UEY1" s="1183"/>
      <c r="UEZ1" s="1183"/>
      <c r="UFA1" s="1183"/>
      <c r="UFB1" s="1183"/>
      <c r="UFC1" s="1183"/>
      <c r="UFD1" s="1183"/>
      <c r="UFE1" s="1183"/>
      <c r="UFF1" s="1183"/>
      <c r="UFG1" s="1183"/>
      <c r="UFH1" s="1183"/>
      <c r="UFI1" s="1183"/>
      <c r="UFJ1" s="1183"/>
      <c r="UFK1" s="1183"/>
      <c r="UFL1" s="1183"/>
      <c r="UFM1" s="1183"/>
      <c r="UFN1" s="1183"/>
      <c r="UFO1" s="1183"/>
      <c r="UFP1" s="1183"/>
      <c r="UFQ1" s="1183"/>
      <c r="UFR1" s="1183"/>
      <c r="UFS1" s="1183"/>
      <c r="UFT1" s="1183"/>
      <c r="UFU1" s="1183"/>
      <c r="UFV1" s="1183"/>
      <c r="UFW1" s="1183"/>
      <c r="UFX1" s="1183"/>
      <c r="UFY1" s="1183"/>
      <c r="UFZ1" s="1183"/>
      <c r="UGA1" s="1183"/>
      <c r="UGB1" s="1183"/>
      <c r="UGC1" s="1183"/>
      <c r="UGD1" s="1183"/>
      <c r="UGE1" s="1183"/>
      <c r="UGF1" s="1183"/>
      <c r="UGG1" s="1183"/>
      <c r="UGH1" s="1183"/>
      <c r="UGI1" s="1183"/>
      <c r="UGJ1" s="1183"/>
      <c r="UGK1" s="1183"/>
      <c r="UGL1" s="1183"/>
      <c r="UGM1" s="1183"/>
      <c r="UGN1" s="1183"/>
      <c r="UGO1" s="1183"/>
      <c r="UGP1" s="1183"/>
      <c r="UGQ1" s="1183"/>
      <c r="UGR1" s="1183"/>
      <c r="UGS1" s="1183"/>
      <c r="UGT1" s="1183"/>
      <c r="UGU1" s="1183"/>
      <c r="UGV1" s="1183"/>
      <c r="UGW1" s="1183"/>
      <c r="UGX1" s="1183"/>
      <c r="UGY1" s="1183"/>
      <c r="UGZ1" s="1183"/>
      <c r="UHA1" s="1183"/>
      <c r="UHB1" s="1183"/>
      <c r="UHC1" s="1183"/>
      <c r="UHD1" s="1183"/>
      <c r="UHE1" s="1183"/>
      <c r="UHF1" s="1183"/>
      <c r="UHG1" s="1183"/>
      <c r="UHH1" s="1183"/>
      <c r="UHI1" s="1183"/>
      <c r="UHJ1" s="1183"/>
      <c r="UHK1" s="1183"/>
      <c r="UHL1" s="1183"/>
      <c r="UHM1" s="1183"/>
      <c r="UHN1" s="1183"/>
      <c r="UHO1" s="1183"/>
      <c r="UHP1" s="1183"/>
      <c r="UHQ1" s="1183"/>
      <c r="UHR1" s="1183"/>
      <c r="UHS1" s="1183"/>
      <c r="UHT1" s="1183"/>
      <c r="UHU1" s="1183"/>
      <c r="UHV1" s="1183"/>
      <c r="UHW1" s="1183"/>
      <c r="UHX1" s="1183"/>
      <c r="UHY1" s="1183"/>
      <c r="UHZ1" s="1183"/>
      <c r="UIA1" s="1183"/>
      <c r="UIB1" s="1183"/>
      <c r="UIC1" s="1183"/>
      <c r="UID1" s="1183"/>
      <c r="UIE1" s="1183"/>
      <c r="UIF1" s="1183"/>
      <c r="UIG1" s="1183"/>
      <c r="UIH1" s="1183"/>
      <c r="UII1" s="1183"/>
      <c r="UIJ1" s="1183"/>
      <c r="UIK1" s="1183"/>
      <c r="UIL1" s="1183"/>
      <c r="UIM1" s="1183"/>
      <c r="UIN1" s="1183"/>
      <c r="UIO1" s="1183"/>
      <c r="UIP1" s="1183"/>
      <c r="UIQ1" s="1183"/>
      <c r="UIR1" s="1183"/>
      <c r="UIS1" s="1183"/>
      <c r="UIT1" s="1183"/>
      <c r="UIU1" s="1183"/>
      <c r="UIV1" s="1183"/>
      <c r="UIW1" s="1183"/>
      <c r="UIX1" s="1183"/>
      <c r="UIY1" s="1183"/>
      <c r="UIZ1" s="1183"/>
      <c r="UJA1" s="1183"/>
      <c r="UJB1" s="1183"/>
      <c r="UJC1" s="1183"/>
      <c r="UJD1" s="1183"/>
      <c r="UJE1" s="1183"/>
      <c r="UJF1" s="1183"/>
      <c r="UJG1" s="1183"/>
      <c r="UJH1" s="1183"/>
      <c r="UJI1" s="1183"/>
      <c r="UJJ1" s="1183"/>
      <c r="UJK1" s="1183"/>
      <c r="UJL1" s="1183"/>
      <c r="UJM1" s="1183"/>
      <c r="UJN1" s="1183"/>
      <c r="UJO1" s="1183"/>
      <c r="UJP1" s="1183"/>
      <c r="UJQ1" s="1183"/>
      <c r="UJR1" s="1183"/>
      <c r="UJS1" s="1183"/>
      <c r="UJT1" s="1183"/>
      <c r="UJU1" s="1183"/>
      <c r="UJV1" s="1183"/>
      <c r="UJW1" s="1183"/>
      <c r="UJX1" s="1183"/>
      <c r="UJY1" s="1183"/>
      <c r="UJZ1" s="1183"/>
      <c r="UKA1" s="1183"/>
      <c r="UKB1" s="1183"/>
      <c r="UKC1" s="1183"/>
      <c r="UKD1" s="1183"/>
      <c r="UKE1" s="1183"/>
      <c r="UKF1" s="1183"/>
      <c r="UKG1" s="1183"/>
      <c r="UKH1" s="1183"/>
      <c r="UKI1" s="1183"/>
      <c r="UKJ1" s="1183"/>
      <c r="UKK1" s="1183"/>
      <c r="UKL1" s="1183"/>
      <c r="UKM1" s="1183"/>
      <c r="UKN1" s="1183"/>
      <c r="UKO1" s="1183"/>
      <c r="UKP1" s="1183"/>
      <c r="UKQ1" s="1183"/>
      <c r="UKR1" s="1183"/>
      <c r="UKS1" s="1183"/>
      <c r="UKT1" s="1183"/>
      <c r="UKU1" s="1183"/>
      <c r="UKV1" s="1183"/>
      <c r="UKW1" s="1183"/>
      <c r="UKX1" s="1183"/>
      <c r="UKY1" s="1183"/>
      <c r="UKZ1" s="1183"/>
      <c r="ULA1" s="1183"/>
      <c r="ULB1" s="1183"/>
      <c r="ULC1" s="1183"/>
      <c r="ULD1" s="1183"/>
      <c r="ULE1" s="1183"/>
      <c r="ULF1" s="1183"/>
      <c r="ULG1" s="1183"/>
      <c r="ULH1" s="1183"/>
      <c r="ULI1" s="1183"/>
      <c r="ULJ1" s="1183"/>
      <c r="ULK1" s="1183"/>
      <c r="ULL1" s="1183"/>
      <c r="ULM1" s="1183"/>
      <c r="ULN1" s="1183"/>
      <c r="ULO1" s="1183"/>
      <c r="ULP1" s="1183"/>
      <c r="ULQ1" s="1183"/>
      <c r="ULR1" s="1183"/>
      <c r="ULS1" s="1183"/>
      <c r="ULT1" s="1183"/>
      <c r="ULU1" s="1183"/>
      <c r="ULV1" s="1183"/>
      <c r="ULW1" s="1183"/>
      <c r="ULX1" s="1183"/>
      <c r="ULY1" s="1183"/>
      <c r="ULZ1" s="1183"/>
      <c r="UMA1" s="1183"/>
      <c r="UMB1" s="1183"/>
      <c r="UMC1" s="1183"/>
      <c r="UMD1" s="1183"/>
      <c r="UME1" s="1183"/>
      <c r="UMF1" s="1183"/>
      <c r="UMG1" s="1183"/>
      <c r="UMH1" s="1183"/>
      <c r="UMI1" s="1183"/>
      <c r="UMJ1" s="1183"/>
      <c r="UMK1" s="1183"/>
      <c r="UML1" s="1183"/>
      <c r="UMM1" s="1183"/>
      <c r="UMN1" s="1183"/>
      <c r="UMO1" s="1183"/>
      <c r="UMP1" s="1183"/>
      <c r="UMQ1" s="1183"/>
      <c r="UMR1" s="1183"/>
      <c r="UMS1" s="1183"/>
      <c r="UMT1" s="1183"/>
      <c r="UMU1" s="1183"/>
      <c r="UMV1" s="1183"/>
      <c r="UMW1" s="1183"/>
      <c r="UMX1" s="1183"/>
      <c r="UMY1" s="1183"/>
      <c r="UMZ1" s="1183"/>
      <c r="UNA1" s="1183"/>
      <c r="UNB1" s="1183"/>
      <c r="UNC1" s="1183"/>
      <c r="UND1" s="1183"/>
      <c r="UNE1" s="1183"/>
      <c r="UNF1" s="1183"/>
      <c r="UNG1" s="1183"/>
      <c r="UNH1" s="1183"/>
      <c r="UNI1" s="1183"/>
      <c r="UNJ1" s="1183"/>
      <c r="UNK1" s="1183"/>
      <c r="UNL1" s="1183"/>
      <c r="UNM1" s="1183"/>
      <c r="UNN1" s="1183"/>
      <c r="UNO1" s="1183"/>
      <c r="UNP1" s="1183"/>
      <c r="UNQ1" s="1183"/>
      <c r="UNR1" s="1183"/>
      <c r="UNS1" s="1183"/>
      <c r="UNT1" s="1183"/>
      <c r="UNU1" s="1183"/>
      <c r="UNV1" s="1183"/>
      <c r="UNW1" s="1183"/>
      <c r="UNX1" s="1183"/>
      <c r="UNY1" s="1183"/>
      <c r="UNZ1" s="1183"/>
      <c r="UOA1" s="1183"/>
      <c r="UOB1" s="1183"/>
      <c r="UOC1" s="1183"/>
      <c r="UOD1" s="1183"/>
      <c r="UOE1" s="1183"/>
      <c r="UOF1" s="1183"/>
      <c r="UOG1" s="1183"/>
      <c r="UOH1" s="1183"/>
      <c r="UOI1" s="1183"/>
      <c r="UOJ1" s="1183"/>
      <c r="UOK1" s="1183"/>
      <c r="UOL1" s="1183"/>
      <c r="UOM1" s="1183"/>
      <c r="UON1" s="1183"/>
      <c r="UOO1" s="1183"/>
      <c r="UOP1" s="1183"/>
      <c r="UOQ1" s="1183"/>
      <c r="UOR1" s="1183"/>
      <c r="UOS1" s="1183"/>
      <c r="UOT1" s="1183"/>
      <c r="UOU1" s="1183"/>
      <c r="UOV1" s="1183"/>
      <c r="UOW1" s="1183"/>
      <c r="UOX1" s="1183"/>
      <c r="UOY1" s="1183"/>
      <c r="UOZ1" s="1183"/>
      <c r="UPA1" s="1183"/>
      <c r="UPB1" s="1183"/>
      <c r="UPC1" s="1183"/>
      <c r="UPD1" s="1183"/>
      <c r="UPE1" s="1183"/>
      <c r="UPF1" s="1183"/>
      <c r="UPG1" s="1183"/>
      <c r="UPH1" s="1183"/>
      <c r="UPI1" s="1183"/>
      <c r="UPJ1" s="1183"/>
      <c r="UPK1" s="1183"/>
      <c r="UPL1" s="1183"/>
      <c r="UPM1" s="1183"/>
      <c r="UPN1" s="1183"/>
      <c r="UPO1" s="1183"/>
      <c r="UPP1" s="1183"/>
      <c r="UPQ1" s="1183"/>
      <c r="UPR1" s="1183"/>
      <c r="UPS1" s="1183"/>
      <c r="UPT1" s="1183"/>
      <c r="UPU1" s="1183"/>
      <c r="UPV1" s="1183"/>
      <c r="UPW1" s="1183"/>
      <c r="UPX1" s="1183"/>
      <c r="UPY1" s="1183"/>
      <c r="UPZ1" s="1183"/>
      <c r="UQA1" s="1183"/>
      <c r="UQB1" s="1183"/>
      <c r="UQC1" s="1183"/>
      <c r="UQD1" s="1183"/>
      <c r="UQE1" s="1183"/>
      <c r="UQF1" s="1183"/>
      <c r="UQG1" s="1183"/>
      <c r="UQH1" s="1183"/>
      <c r="UQI1" s="1183"/>
      <c r="UQJ1" s="1183"/>
      <c r="UQK1" s="1183"/>
      <c r="UQL1" s="1183"/>
      <c r="UQM1" s="1183"/>
      <c r="UQN1" s="1183"/>
      <c r="UQO1" s="1183"/>
      <c r="UQP1" s="1183"/>
      <c r="UQQ1" s="1183"/>
      <c r="UQR1" s="1183"/>
      <c r="UQS1" s="1183"/>
      <c r="UQT1" s="1183"/>
      <c r="UQU1" s="1183"/>
      <c r="UQV1" s="1183"/>
      <c r="UQW1" s="1183"/>
      <c r="UQX1" s="1183"/>
      <c r="UQY1" s="1183"/>
      <c r="UQZ1" s="1183"/>
      <c r="URA1" s="1183"/>
      <c r="URB1" s="1183"/>
      <c r="URC1" s="1183"/>
      <c r="URD1" s="1183"/>
      <c r="URE1" s="1183"/>
      <c r="URF1" s="1183"/>
      <c r="URG1" s="1183"/>
      <c r="URH1" s="1183"/>
      <c r="URI1" s="1183"/>
      <c r="URJ1" s="1183"/>
      <c r="URK1" s="1183"/>
      <c r="URL1" s="1183"/>
      <c r="URM1" s="1183"/>
      <c r="URN1" s="1183"/>
      <c r="URO1" s="1183"/>
      <c r="URP1" s="1183"/>
      <c r="URQ1" s="1183"/>
      <c r="URR1" s="1183"/>
      <c r="URS1" s="1183"/>
      <c r="URT1" s="1183"/>
      <c r="URU1" s="1183"/>
      <c r="URV1" s="1183"/>
      <c r="URW1" s="1183"/>
      <c r="URX1" s="1183"/>
      <c r="URY1" s="1183"/>
      <c r="URZ1" s="1183"/>
      <c r="USA1" s="1183"/>
      <c r="USB1" s="1183"/>
      <c r="USC1" s="1183"/>
      <c r="USD1" s="1183"/>
      <c r="USE1" s="1183"/>
      <c r="USF1" s="1183"/>
      <c r="USG1" s="1183"/>
      <c r="USH1" s="1183"/>
      <c r="USI1" s="1183"/>
      <c r="USJ1" s="1183"/>
      <c r="USK1" s="1183"/>
      <c r="USL1" s="1183"/>
      <c r="USM1" s="1183"/>
      <c r="USN1" s="1183"/>
      <c r="USO1" s="1183"/>
      <c r="USP1" s="1183"/>
      <c r="USQ1" s="1183"/>
      <c r="USR1" s="1183"/>
      <c r="USS1" s="1183"/>
      <c r="UST1" s="1183"/>
      <c r="USU1" s="1183"/>
      <c r="USV1" s="1183"/>
      <c r="USW1" s="1183"/>
      <c r="USX1" s="1183"/>
      <c r="USY1" s="1183"/>
      <c r="USZ1" s="1183"/>
      <c r="UTA1" s="1183"/>
      <c r="UTB1" s="1183"/>
      <c r="UTC1" s="1183"/>
      <c r="UTD1" s="1183"/>
      <c r="UTE1" s="1183"/>
      <c r="UTF1" s="1183"/>
      <c r="UTG1" s="1183"/>
      <c r="UTH1" s="1183"/>
      <c r="UTI1" s="1183"/>
      <c r="UTJ1" s="1183"/>
      <c r="UTK1" s="1183"/>
      <c r="UTL1" s="1183"/>
      <c r="UTM1" s="1183"/>
      <c r="UTN1" s="1183"/>
      <c r="UTO1" s="1183"/>
      <c r="UTP1" s="1183"/>
      <c r="UTQ1" s="1183"/>
      <c r="UTR1" s="1183"/>
      <c r="UTS1" s="1183"/>
      <c r="UTT1" s="1183"/>
      <c r="UTU1" s="1183"/>
      <c r="UTV1" s="1183"/>
      <c r="UTW1" s="1183"/>
      <c r="UTX1" s="1183"/>
      <c r="UTY1" s="1183"/>
      <c r="UTZ1" s="1183"/>
      <c r="UUA1" s="1183"/>
      <c r="UUB1" s="1183"/>
      <c r="UUC1" s="1183"/>
      <c r="UUD1" s="1183"/>
      <c r="UUE1" s="1183"/>
      <c r="UUF1" s="1183"/>
      <c r="UUG1" s="1183"/>
      <c r="UUH1" s="1183"/>
      <c r="UUI1" s="1183"/>
      <c r="UUJ1" s="1183"/>
      <c r="UUK1" s="1183"/>
      <c r="UUL1" s="1183"/>
      <c r="UUM1" s="1183"/>
      <c r="UUN1" s="1183"/>
      <c r="UUO1" s="1183"/>
      <c r="UUP1" s="1183"/>
      <c r="UUQ1" s="1183"/>
      <c r="UUR1" s="1183"/>
      <c r="UUS1" s="1183"/>
      <c r="UUT1" s="1183"/>
      <c r="UUU1" s="1183"/>
      <c r="UUV1" s="1183"/>
      <c r="UUW1" s="1183"/>
      <c r="UUX1" s="1183"/>
      <c r="UUY1" s="1183"/>
      <c r="UUZ1" s="1183"/>
      <c r="UVA1" s="1183"/>
      <c r="UVB1" s="1183"/>
      <c r="UVC1" s="1183"/>
      <c r="UVD1" s="1183"/>
      <c r="UVE1" s="1183"/>
      <c r="UVF1" s="1183"/>
      <c r="UVG1" s="1183"/>
      <c r="UVH1" s="1183"/>
      <c r="UVI1" s="1183"/>
      <c r="UVJ1" s="1183"/>
      <c r="UVK1" s="1183"/>
      <c r="UVL1" s="1183"/>
      <c r="UVM1" s="1183"/>
      <c r="UVN1" s="1183"/>
      <c r="UVO1" s="1183"/>
      <c r="UVP1" s="1183"/>
      <c r="UVQ1" s="1183"/>
      <c r="UVR1" s="1183"/>
      <c r="UVS1" s="1183"/>
      <c r="UVT1" s="1183"/>
      <c r="UVU1" s="1183"/>
      <c r="UVV1" s="1183"/>
      <c r="UVW1" s="1183"/>
      <c r="UVX1" s="1183"/>
      <c r="UVY1" s="1183"/>
      <c r="UVZ1" s="1183"/>
      <c r="UWA1" s="1183"/>
      <c r="UWB1" s="1183"/>
      <c r="UWC1" s="1183"/>
      <c r="UWD1" s="1183"/>
      <c r="UWE1" s="1183"/>
      <c r="UWF1" s="1183"/>
      <c r="UWG1" s="1183"/>
      <c r="UWH1" s="1183"/>
      <c r="UWI1" s="1183"/>
      <c r="UWJ1" s="1183"/>
      <c r="UWK1" s="1183"/>
      <c r="UWL1" s="1183"/>
      <c r="UWM1" s="1183"/>
      <c r="UWN1" s="1183"/>
      <c r="UWO1" s="1183"/>
      <c r="UWP1" s="1183"/>
      <c r="UWQ1" s="1183"/>
      <c r="UWR1" s="1183"/>
      <c r="UWS1" s="1183"/>
      <c r="UWT1" s="1183"/>
      <c r="UWU1" s="1183"/>
      <c r="UWV1" s="1183"/>
      <c r="UWW1" s="1183"/>
      <c r="UWX1" s="1183"/>
      <c r="UWY1" s="1183"/>
      <c r="UWZ1" s="1183"/>
      <c r="UXA1" s="1183"/>
      <c r="UXB1" s="1183"/>
      <c r="UXC1" s="1183"/>
      <c r="UXD1" s="1183"/>
      <c r="UXE1" s="1183"/>
      <c r="UXF1" s="1183"/>
      <c r="UXG1" s="1183"/>
      <c r="UXH1" s="1183"/>
      <c r="UXI1" s="1183"/>
      <c r="UXJ1" s="1183"/>
      <c r="UXK1" s="1183"/>
      <c r="UXL1" s="1183"/>
      <c r="UXM1" s="1183"/>
      <c r="UXN1" s="1183"/>
      <c r="UXO1" s="1183"/>
      <c r="UXP1" s="1183"/>
      <c r="UXQ1" s="1183"/>
      <c r="UXR1" s="1183"/>
      <c r="UXS1" s="1183"/>
      <c r="UXT1" s="1183"/>
      <c r="UXU1" s="1183"/>
      <c r="UXV1" s="1183"/>
      <c r="UXW1" s="1183"/>
      <c r="UXX1" s="1183"/>
      <c r="UXY1" s="1183"/>
      <c r="UXZ1" s="1183"/>
      <c r="UYA1" s="1183"/>
      <c r="UYB1" s="1183"/>
      <c r="UYC1" s="1183"/>
      <c r="UYD1" s="1183"/>
      <c r="UYE1" s="1183"/>
      <c r="UYF1" s="1183"/>
      <c r="UYG1" s="1183"/>
      <c r="UYH1" s="1183"/>
      <c r="UYI1" s="1183"/>
      <c r="UYJ1" s="1183"/>
      <c r="UYK1" s="1183"/>
      <c r="UYL1" s="1183"/>
      <c r="UYM1" s="1183"/>
      <c r="UYN1" s="1183"/>
      <c r="UYO1" s="1183"/>
      <c r="UYP1" s="1183"/>
      <c r="UYQ1" s="1183"/>
      <c r="UYR1" s="1183"/>
      <c r="UYS1" s="1183"/>
      <c r="UYT1" s="1183"/>
      <c r="UYU1" s="1183"/>
      <c r="UYV1" s="1183"/>
      <c r="UYW1" s="1183"/>
      <c r="UYX1" s="1183"/>
      <c r="UYY1" s="1183"/>
      <c r="UYZ1" s="1183"/>
      <c r="UZA1" s="1183"/>
      <c r="UZB1" s="1183"/>
      <c r="UZC1" s="1183"/>
      <c r="UZD1" s="1183"/>
      <c r="UZE1" s="1183"/>
      <c r="UZF1" s="1183"/>
      <c r="UZG1" s="1183"/>
      <c r="UZH1" s="1183"/>
      <c r="UZI1" s="1183"/>
      <c r="UZJ1" s="1183"/>
      <c r="UZK1" s="1183"/>
      <c r="UZL1" s="1183"/>
      <c r="UZM1" s="1183"/>
      <c r="UZN1" s="1183"/>
      <c r="UZO1" s="1183"/>
      <c r="UZP1" s="1183"/>
      <c r="UZQ1" s="1183"/>
      <c r="UZR1" s="1183"/>
      <c r="UZS1" s="1183"/>
      <c r="UZT1" s="1183"/>
      <c r="UZU1" s="1183"/>
      <c r="UZV1" s="1183"/>
      <c r="UZW1" s="1183"/>
      <c r="UZX1" s="1183"/>
      <c r="UZY1" s="1183"/>
      <c r="UZZ1" s="1183"/>
      <c r="VAA1" s="1183"/>
      <c r="VAB1" s="1183"/>
      <c r="VAC1" s="1183"/>
      <c r="VAD1" s="1183"/>
      <c r="VAE1" s="1183"/>
      <c r="VAF1" s="1183"/>
      <c r="VAG1" s="1183"/>
      <c r="VAH1" s="1183"/>
      <c r="VAI1" s="1183"/>
      <c r="VAJ1" s="1183"/>
      <c r="VAK1" s="1183"/>
      <c r="VAL1" s="1183"/>
      <c r="VAM1" s="1183"/>
      <c r="VAN1" s="1183"/>
      <c r="VAO1" s="1183"/>
      <c r="VAP1" s="1183"/>
      <c r="VAQ1" s="1183"/>
      <c r="VAR1" s="1183"/>
      <c r="VAS1" s="1183"/>
      <c r="VAT1" s="1183"/>
      <c r="VAU1" s="1183"/>
      <c r="VAV1" s="1183"/>
      <c r="VAW1" s="1183"/>
      <c r="VAX1" s="1183"/>
      <c r="VAY1" s="1183"/>
      <c r="VAZ1" s="1183"/>
      <c r="VBA1" s="1183"/>
      <c r="VBB1" s="1183"/>
      <c r="VBC1" s="1183"/>
      <c r="VBD1" s="1183"/>
      <c r="VBE1" s="1183"/>
      <c r="VBF1" s="1183"/>
      <c r="VBG1" s="1183"/>
      <c r="VBH1" s="1183"/>
      <c r="VBI1" s="1183"/>
      <c r="VBJ1" s="1183"/>
      <c r="VBK1" s="1183"/>
      <c r="VBL1" s="1183"/>
      <c r="VBM1" s="1183"/>
      <c r="VBN1" s="1183"/>
      <c r="VBO1" s="1183"/>
      <c r="VBP1" s="1183"/>
      <c r="VBQ1" s="1183"/>
      <c r="VBR1" s="1183"/>
      <c r="VBS1" s="1183"/>
      <c r="VBT1" s="1183"/>
      <c r="VBU1" s="1183"/>
      <c r="VBV1" s="1183"/>
      <c r="VBW1" s="1183"/>
      <c r="VBX1" s="1183"/>
      <c r="VBY1" s="1183"/>
      <c r="VBZ1" s="1183"/>
      <c r="VCA1" s="1183"/>
      <c r="VCB1" s="1183"/>
      <c r="VCC1" s="1183"/>
      <c r="VCD1" s="1183"/>
      <c r="VCE1" s="1183"/>
      <c r="VCF1" s="1183"/>
      <c r="VCG1" s="1183"/>
      <c r="VCH1" s="1183"/>
      <c r="VCI1" s="1183"/>
      <c r="VCJ1" s="1183"/>
      <c r="VCK1" s="1183"/>
      <c r="VCL1" s="1183"/>
      <c r="VCM1" s="1183"/>
      <c r="VCN1" s="1183"/>
      <c r="VCO1" s="1183"/>
      <c r="VCP1" s="1183"/>
      <c r="VCQ1" s="1183"/>
      <c r="VCR1" s="1183"/>
      <c r="VCS1" s="1183"/>
      <c r="VCT1" s="1183"/>
      <c r="VCU1" s="1183"/>
      <c r="VCV1" s="1183"/>
      <c r="VCW1" s="1183"/>
      <c r="VCX1" s="1183"/>
      <c r="VCY1" s="1183"/>
      <c r="VCZ1" s="1183"/>
      <c r="VDA1" s="1183"/>
      <c r="VDB1" s="1183"/>
      <c r="VDC1" s="1183"/>
      <c r="VDD1" s="1183"/>
      <c r="VDE1" s="1183"/>
      <c r="VDF1" s="1183"/>
      <c r="VDG1" s="1183"/>
      <c r="VDH1" s="1183"/>
      <c r="VDI1" s="1183"/>
      <c r="VDJ1" s="1183"/>
      <c r="VDK1" s="1183"/>
      <c r="VDL1" s="1183"/>
      <c r="VDM1" s="1183"/>
      <c r="VDN1" s="1183"/>
      <c r="VDO1" s="1183"/>
      <c r="VDP1" s="1183"/>
      <c r="VDQ1" s="1183"/>
      <c r="VDR1" s="1183"/>
      <c r="VDS1" s="1183"/>
      <c r="VDT1" s="1183"/>
      <c r="VDU1" s="1183"/>
      <c r="VDV1" s="1183"/>
      <c r="VDW1" s="1183"/>
      <c r="VDX1" s="1183"/>
      <c r="VDY1" s="1183"/>
      <c r="VDZ1" s="1183"/>
      <c r="VEA1" s="1183"/>
      <c r="VEB1" s="1183"/>
      <c r="VEC1" s="1183"/>
      <c r="VED1" s="1183"/>
      <c r="VEE1" s="1183"/>
      <c r="VEF1" s="1183"/>
      <c r="VEG1" s="1183"/>
      <c r="VEH1" s="1183"/>
      <c r="VEI1" s="1183"/>
      <c r="VEJ1" s="1183"/>
      <c r="VEK1" s="1183"/>
      <c r="VEL1" s="1183"/>
      <c r="VEM1" s="1183"/>
      <c r="VEN1" s="1183"/>
      <c r="VEO1" s="1183"/>
      <c r="VEP1" s="1183"/>
      <c r="VEQ1" s="1183"/>
      <c r="VER1" s="1183"/>
      <c r="VES1" s="1183"/>
      <c r="VET1" s="1183"/>
      <c r="VEU1" s="1183"/>
      <c r="VEV1" s="1183"/>
      <c r="VEW1" s="1183"/>
      <c r="VEX1" s="1183"/>
      <c r="VEY1" s="1183"/>
      <c r="VEZ1" s="1183"/>
      <c r="VFA1" s="1183"/>
      <c r="VFB1" s="1183"/>
      <c r="VFC1" s="1183"/>
      <c r="VFD1" s="1183"/>
      <c r="VFE1" s="1183"/>
      <c r="VFF1" s="1183"/>
      <c r="VFG1" s="1183"/>
      <c r="VFH1" s="1183"/>
      <c r="VFI1" s="1183"/>
      <c r="VFJ1" s="1183"/>
      <c r="VFK1" s="1183"/>
      <c r="VFL1" s="1183"/>
      <c r="VFM1" s="1183"/>
      <c r="VFN1" s="1183"/>
      <c r="VFO1" s="1183"/>
      <c r="VFP1" s="1183"/>
      <c r="VFQ1" s="1183"/>
      <c r="VFR1" s="1183"/>
      <c r="VFS1" s="1183"/>
      <c r="VFT1" s="1183"/>
      <c r="VFU1" s="1183"/>
      <c r="VFV1" s="1183"/>
      <c r="VFW1" s="1183"/>
      <c r="VFX1" s="1183"/>
      <c r="VFY1" s="1183"/>
      <c r="VFZ1" s="1183"/>
      <c r="VGA1" s="1183"/>
      <c r="VGB1" s="1183"/>
      <c r="VGC1" s="1183"/>
      <c r="VGD1" s="1183"/>
      <c r="VGE1" s="1183"/>
      <c r="VGF1" s="1183"/>
      <c r="VGG1" s="1183"/>
      <c r="VGH1" s="1183"/>
      <c r="VGI1" s="1183"/>
      <c r="VGJ1" s="1183"/>
      <c r="VGK1" s="1183"/>
      <c r="VGL1" s="1183"/>
      <c r="VGM1" s="1183"/>
      <c r="VGN1" s="1183"/>
      <c r="VGO1" s="1183"/>
      <c r="VGP1" s="1183"/>
      <c r="VGQ1" s="1183"/>
      <c r="VGR1" s="1183"/>
      <c r="VGS1" s="1183"/>
      <c r="VGT1" s="1183"/>
      <c r="VGU1" s="1183"/>
      <c r="VGV1" s="1183"/>
      <c r="VGW1" s="1183"/>
      <c r="VGX1" s="1183"/>
      <c r="VGY1" s="1183"/>
      <c r="VGZ1" s="1183"/>
      <c r="VHA1" s="1183"/>
      <c r="VHB1" s="1183"/>
      <c r="VHC1" s="1183"/>
      <c r="VHD1" s="1183"/>
      <c r="VHE1" s="1183"/>
      <c r="VHF1" s="1183"/>
      <c r="VHG1" s="1183"/>
      <c r="VHH1" s="1183"/>
      <c r="VHI1" s="1183"/>
      <c r="VHJ1" s="1183"/>
      <c r="VHK1" s="1183"/>
      <c r="VHL1" s="1183"/>
      <c r="VHM1" s="1183"/>
      <c r="VHN1" s="1183"/>
      <c r="VHO1" s="1183"/>
      <c r="VHP1" s="1183"/>
      <c r="VHQ1" s="1183"/>
      <c r="VHR1" s="1183"/>
      <c r="VHS1" s="1183"/>
      <c r="VHT1" s="1183"/>
      <c r="VHU1" s="1183"/>
      <c r="VHV1" s="1183"/>
      <c r="VHW1" s="1183"/>
      <c r="VHX1" s="1183"/>
      <c r="VHY1" s="1183"/>
      <c r="VHZ1" s="1183"/>
      <c r="VIA1" s="1183"/>
      <c r="VIB1" s="1183"/>
      <c r="VIC1" s="1183"/>
      <c r="VID1" s="1183"/>
      <c r="VIE1" s="1183"/>
      <c r="VIF1" s="1183"/>
      <c r="VIG1" s="1183"/>
      <c r="VIH1" s="1183"/>
      <c r="VII1" s="1183"/>
      <c r="VIJ1" s="1183"/>
      <c r="VIK1" s="1183"/>
      <c r="VIL1" s="1183"/>
      <c r="VIM1" s="1183"/>
      <c r="VIN1" s="1183"/>
      <c r="VIO1" s="1183"/>
      <c r="VIP1" s="1183"/>
      <c r="VIQ1" s="1183"/>
      <c r="VIR1" s="1183"/>
      <c r="VIS1" s="1183"/>
      <c r="VIT1" s="1183"/>
      <c r="VIU1" s="1183"/>
      <c r="VIV1" s="1183"/>
      <c r="VIW1" s="1183"/>
      <c r="VIX1" s="1183"/>
      <c r="VIY1" s="1183"/>
      <c r="VIZ1" s="1183"/>
      <c r="VJA1" s="1183"/>
      <c r="VJB1" s="1183"/>
      <c r="VJC1" s="1183"/>
      <c r="VJD1" s="1183"/>
      <c r="VJE1" s="1183"/>
      <c r="VJF1" s="1183"/>
      <c r="VJG1" s="1183"/>
      <c r="VJH1" s="1183"/>
      <c r="VJI1" s="1183"/>
      <c r="VJJ1" s="1183"/>
      <c r="VJK1" s="1183"/>
      <c r="VJL1" s="1183"/>
      <c r="VJM1" s="1183"/>
      <c r="VJN1" s="1183"/>
      <c r="VJO1" s="1183"/>
      <c r="VJP1" s="1183"/>
      <c r="VJQ1" s="1183"/>
      <c r="VJR1" s="1183"/>
      <c r="VJS1" s="1183"/>
      <c r="VJT1" s="1183"/>
      <c r="VJU1" s="1183"/>
      <c r="VJV1" s="1183"/>
      <c r="VJW1" s="1183"/>
      <c r="VJX1" s="1183"/>
      <c r="VJY1" s="1183"/>
      <c r="VJZ1" s="1183"/>
      <c r="VKA1" s="1183"/>
      <c r="VKB1" s="1183"/>
      <c r="VKC1" s="1183"/>
      <c r="VKD1" s="1183"/>
      <c r="VKE1" s="1183"/>
      <c r="VKF1" s="1183"/>
      <c r="VKG1" s="1183"/>
      <c r="VKH1" s="1183"/>
      <c r="VKI1" s="1183"/>
      <c r="VKJ1" s="1183"/>
      <c r="VKK1" s="1183"/>
      <c r="VKL1" s="1183"/>
      <c r="VKM1" s="1183"/>
      <c r="VKN1" s="1183"/>
      <c r="VKO1" s="1183"/>
      <c r="VKP1" s="1183"/>
      <c r="VKQ1" s="1183"/>
      <c r="VKR1" s="1183"/>
      <c r="VKS1" s="1183"/>
      <c r="VKT1" s="1183"/>
      <c r="VKU1" s="1183"/>
      <c r="VKV1" s="1183"/>
      <c r="VKW1" s="1183"/>
      <c r="VKX1" s="1183"/>
      <c r="VKY1" s="1183"/>
      <c r="VKZ1" s="1183"/>
      <c r="VLA1" s="1183"/>
      <c r="VLB1" s="1183"/>
      <c r="VLC1" s="1183"/>
      <c r="VLD1" s="1183"/>
      <c r="VLE1" s="1183"/>
      <c r="VLF1" s="1183"/>
      <c r="VLG1" s="1183"/>
      <c r="VLH1" s="1183"/>
      <c r="VLI1" s="1183"/>
      <c r="VLJ1" s="1183"/>
      <c r="VLK1" s="1183"/>
      <c r="VLL1" s="1183"/>
      <c r="VLM1" s="1183"/>
      <c r="VLN1" s="1183"/>
      <c r="VLO1" s="1183"/>
      <c r="VLP1" s="1183"/>
      <c r="VLQ1" s="1183"/>
      <c r="VLR1" s="1183"/>
      <c r="VLS1" s="1183"/>
      <c r="VLT1" s="1183"/>
      <c r="VLU1" s="1183"/>
      <c r="VLV1" s="1183"/>
      <c r="VLW1" s="1183"/>
      <c r="VLX1" s="1183"/>
      <c r="VLY1" s="1183"/>
      <c r="VLZ1" s="1183"/>
      <c r="VMA1" s="1183"/>
      <c r="VMB1" s="1183"/>
      <c r="VMC1" s="1183"/>
      <c r="VMD1" s="1183"/>
      <c r="VME1" s="1183"/>
      <c r="VMF1" s="1183"/>
      <c r="VMG1" s="1183"/>
      <c r="VMH1" s="1183"/>
      <c r="VMI1" s="1183"/>
      <c r="VMJ1" s="1183"/>
      <c r="VMK1" s="1183"/>
      <c r="VML1" s="1183"/>
      <c r="VMM1" s="1183"/>
      <c r="VMN1" s="1183"/>
      <c r="VMO1" s="1183"/>
      <c r="VMP1" s="1183"/>
      <c r="VMQ1" s="1183"/>
      <c r="VMR1" s="1183"/>
      <c r="VMS1" s="1183"/>
      <c r="VMT1" s="1183"/>
      <c r="VMU1" s="1183"/>
      <c r="VMV1" s="1183"/>
      <c r="VMW1" s="1183"/>
      <c r="VMX1" s="1183"/>
      <c r="VMY1" s="1183"/>
      <c r="VMZ1" s="1183"/>
      <c r="VNA1" s="1183"/>
      <c r="VNB1" s="1183"/>
      <c r="VNC1" s="1183"/>
      <c r="VND1" s="1183"/>
      <c r="VNE1" s="1183"/>
      <c r="VNF1" s="1183"/>
      <c r="VNG1" s="1183"/>
      <c r="VNH1" s="1183"/>
      <c r="VNI1" s="1183"/>
      <c r="VNJ1" s="1183"/>
      <c r="VNK1" s="1183"/>
      <c r="VNL1" s="1183"/>
      <c r="VNM1" s="1183"/>
      <c r="VNN1" s="1183"/>
      <c r="VNO1" s="1183"/>
      <c r="VNP1" s="1183"/>
      <c r="VNQ1" s="1183"/>
      <c r="VNR1" s="1183"/>
      <c r="VNS1" s="1183"/>
      <c r="VNT1" s="1183"/>
      <c r="VNU1" s="1183"/>
      <c r="VNV1" s="1183"/>
      <c r="VNW1" s="1183"/>
      <c r="VNX1" s="1183"/>
      <c r="VNY1" s="1183"/>
      <c r="VNZ1" s="1183"/>
      <c r="VOA1" s="1183"/>
      <c r="VOB1" s="1183"/>
      <c r="VOC1" s="1183"/>
      <c r="VOD1" s="1183"/>
      <c r="VOE1" s="1183"/>
      <c r="VOF1" s="1183"/>
      <c r="VOG1" s="1183"/>
      <c r="VOH1" s="1183"/>
      <c r="VOI1" s="1183"/>
      <c r="VOJ1" s="1183"/>
      <c r="VOK1" s="1183"/>
      <c r="VOL1" s="1183"/>
      <c r="VOM1" s="1183"/>
      <c r="VON1" s="1183"/>
      <c r="VOO1" s="1183"/>
      <c r="VOP1" s="1183"/>
      <c r="VOQ1" s="1183"/>
      <c r="VOR1" s="1183"/>
      <c r="VOS1" s="1183"/>
      <c r="VOT1" s="1183"/>
      <c r="VOU1" s="1183"/>
      <c r="VOV1" s="1183"/>
      <c r="VOW1" s="1183"/>
      <c r="VOX1" s="1183"/>
      <c r="VOY1" s="1183"/>
      <c r="VOZ1" s="1183"/>
      <c r="VPA1" s="1183"/>
      <c r="VPB1" s="1183"/>
      <c r="VPC1" s="1183"/>
      <c r="VPD1" s="1183"/>
      <c r="VPE1" s="1183"/>
      <c r="VPF1" s="1183"/>
      <c r="VPG1" s="1183"/>
      <c r="VPH1" s="1183"/>
      <c r="VPI1" s="1183"/>
      <c r="VPJ1" s="1183"/>
      <c r="VPK1" s="1183"/>
      <c r="VPL1" s="1183"/>
      <c r="VPM1" s="1183"/>
      <c r="VPN1" s="1183"/>
      <c r="VPO1" s="1183"/>
      <c r="VPP1" s="1183"/>
      <c r="VPQ1" s="1183"/>
      <c r="VPR1" s="1183"/>
      <c r="VPS1" s="1183"/>
      <c r="VPT1" s="1183"/>
      <c r="VPU1" s="1183"/>
      <c r="VPV1" s="1183"/>
      <c r="VPW1" s="1183"/>
      <c r="VPX1" s="1183"/>
      <c r="VPY1" s="1183"/>
      <c r="VPZ1" s="1183"/>
      <c r="VQA1" s="1183"/>
      <c r="VQB1" s="1183"/>
      <c r="VQC1" s="1183"/>
      <c r="VQD1" s="1183"/>
      <c r="VQE1" s="1183"/>
      <c r="VQF1" s="1183"/>
      <c r="VQG1" s="1183"/>
      <c r="VQH1" s="1183"/>
      <c r="VQI1" s="1183"/>
      <c r="VQJ1" s="1183"/>
      <c r="VQK1" s="1183"/>
      <c r="VQL1" s="1183"/>
      <c r="VQM1" s="1183"/>
      <c r="VQN1" s="1183"/>
      <c r="VQO1" s="1183"/>
      <c r="VQP1" s="1183"/>
      <c r="VQQ1" s="1183"/>
      <c r="VQR1" s="1183"/>
      <c r="VQS1" s="1183"/>
      <c r="VQT1" s="1183"/>
      <c r="VQU1" s="1183"/>
      <c r="VQV1" s="1183"/>
      <c r="VQW1" s="1183"/>
      <c r="VQX1" s="1183"/>
      <c r="VQY1" s="1183"/>
      <c r="VQZ1" s="1183"/>
      <c r="VRA1" s="1183"/>
      <c r="VRB1" s="1183"/>
      <c r="VRC1" s="1183"/>
      <c r="VRD1" s="1183"/>
      <c r="VRE1" s="1183"/>
      <c r="VRF1" s="1183"/>
      <c r="VRG1" s="1183"/>
      <c r="VRH1" s="1183"/>
      <c r="VRI1" s="1183"/>
      <c r="VRJ1" s="1183"/>
      <c r="VRK1" s="1183"/>
      <c r="VRL1" s="1183"/>
      <c r="VRM1" s="1183"/>
      <c r="VRN1" s="1183"/>
      <c r="VRO1" s="1183"/>
      <c r="VRP1" s="1183"/>
      <c r="VRQ1" s="1183"/>
      <c r="VRR1" s="1183"/>
      <c r="VRS1" s="1183"/>
      <c r="VRT1" s="1183"/>
      <c r="VRU1" s="1183"/>
      <c r="VRV1" s="1183"/>
      <c r="VRW1" s="1183"/>
      <c r="VRX1" s="1183"/>
      <c r="VRY1" s="1183"/>
      <c r="VRZ1" s="1183"/>
      <c r="VSA1" s="1183"/>
      <c r="VSB1" s="1183"/>
      <c r="VSC1" s="1183"/>
      <c r="VSD1" s="1183"/>
      <c r="VSE1" s="1183"/>
      <c r="VSF1" s="1183"/>
      <c r="VSG1" s="1183"/>
      <c r="VSH1" s="1183"/>
      <c r="VSI1" s="1183"/>
      <c r="VSJ1" s="1183"/>
      <c r="VSK1" s="1183"/>
      <c r="VSL1" s="1183"/>
      <c r="VSM1" s="1183"/>
      <c r="VSN1" s="1183"/>
      <c r="VSO1" s="1183"/>
      <c r="VSP1" s="1183"/>
      <c r="VSQ1" s="1183"/>
      <c r="VSR1" s="1183"/>
      <c r="VSS1" s="1183"/>
      <c r="VST1" s="1183"/>
      <c r="VSU1" s="1183"/>
      <c r="VSV1" s="1183"/>
      <c r="VSW1" s="1183"/>
      <c r="VSX1" s="1183"/>
      <c r="VSY1" s="1183"/>
      <c r="VSZ1" s="1183"/>
      <c r="VTA1" s="1183"/>
      <c r="VTB1" s="1183"/>
      <c r="VTC1" s="1183"/>
      <c r="VTD1" s="1183"/>
      <c r="VTE1" s="1183"/>
      <c r="VTF1" s="1183"/>
      <c r="VTG1" s="1183"/>
      <c r="VTH1" s="1183"/>
      <c r="VTI1" s="1183"/>
      <c r="VTJ1" s="1183"/>
      <c r="VTK1" s="1183"/>
      <c r="VTL1" s="1183"/>
      <c r="VTM1" s="1183"/>
      <c r="VTN1" s="1183"/>
      <c r="VTO1" s="1183"/>
      <c r="VTP1" s="1183"/>
      <c r="VTQ1" s="1183"/>
      <c r="VTR1" s="1183"/>
      <c r="VTS1" s="1183"/>
      <c r="VTT1" s="1183"/>
      <c r="VTU1" s="1183"/>
      <c r="VTV1" s="1183"/>
      <c r="VTW1" s="1183"/>
      <c r="VTX1" s="1183"/>
      <c r="VTY1" s="1183"/>
      <c r="VTZ1" s="1183"/>
      <c r="VUA1" s="1183"/>
      <c r="VUB1" s="1183"/>
      <c r="VUC1" s="1183"/>
      <c r="VUD1" s="1183"/>
      <c r="VUE1" s="1183"/>
      <c r="VUF1" s="1183"/>
      <c r="VUG1" s="1183"/>
      <c r="VUH1" s="1183"/>
      <c r="VUI1" s="1183"/>
      <c r="VUJ1" s="1183"/>
      <c r="VUK1" s="1183"/>
      <c r="VUL1" s="1183"/>
      <c r="VUM1" s="1183"/>
      <c r="VUN1" s="1183"/>
      <c r="VUO1" s="1183"/>
      <c r="VUP1" s="1183"/>
      <c r="VUQ1" s="1183"/>
      <c r="VUR1" s="1183"/>
      <c r="VUS1" s="1183"/>
      <c r="VUT1" s="1183"/>
      <c r="VUU1" s="1183"/>
      <c r="VUV1" s="1183"/>
      <c r="VUW1" s="1183"/>
      <c r="VUX1" s="1183"/>
      <c r="VUY1" s="1183"/>
      <c r="VUZ1" s="1183"/>
      <c r="VVA1" s="1183"/>
      <c r="VVB1" s="1183"/>
      <c r="VVC1" s="1183"/>
      <c r="VVD1" s="1183"/>
      <c r="VVE1" s="1183"/>
      <c r="VVF1" s="1183"/>
      <c r="VVG1" s="1183"/>
      <c r="VVH1" s="1183"/>
      <c r="VVI1" s="1183"/>
      <c r="VVJ1" s="1183"/>
      <c r="VVK1" s="1183"/>
      <c r="VVL1" s="1183"/>
      <c r="VVM1" s="1183"/>
      <c r="VVN1" s="1183"/>
      <c r="VVO1" s="1183"/>
      <c r="VVP1" s="1183"/>
      <c r="VVQ1" s="1183"/>
      <c r="VVR1" s="1183"/>
      <c r="VVS1" s="1183"/>
      <c r="VVT1" s="1183"/>
      <c r="VVU1" s="1183"/>
      <c r="VVV1" s="1183"/>
      <c r="VVW1" s="1183"/>
      <c r="VVX1" s="1183"/>
      <c r="VVY1" s="1183"/>
      <c r="VVZ1" s="1183"/>
      <c r="VWA1" s="1183"/>
      <c r="VWB1" s="1183"/>
      <c r="VWC1" s="1183"/>
      <c r="VWD1" s="1183"/>
      <c r="VWE1" s="1183"/>
      <c r="VWF1" s="1183"/>
      <c r="VWG1" s="1183"/>
      <c r="VWH1" s="1183"/>
      <c r="VWI1" s="1183"/>
      <c r="VWJ1" s="1183"/>
      <c r="VWK1" s="1183"/>
      <c r="VWL1" s="1183"/>
      <c r="VWM1" s="1183"/>
      <c r="VWN1" s="1183"/>
      <c r="VWO1" s="1183"/>
      <c r="VWP1" s="1183"/>
      <c r="VWQ1" s="1183"/>
      <c r="VWR1" s="1183"/>
      <c r="VWS1" s="1183"/>
      <c r="VWT1" s="1183"/>
      <c r="VWU1" s="1183"/>
      <c r="VWV1" s="1183"/>
      <c r="VWW1" s="1183"/>
      <c r="VWX1" s="1183"/>
      <c r="VWY1" s="1183"/>
      <c r="VWZ1" s="1183"/>
      <c r="VXA1" s="1183"/>
      <c r="VXB1" s="1183"/>
      <c r="VXC1" s="1183"/>
      <c r="VXD1" s="1183"/>
      <c r="VXE1" s="1183"/>
      <c r="VXF1" s="1183"/>
      <c r="VXG1" s="1183"/>
      <c r="VXH1" s="1183"/>
      <c r="VXI1" s="1183"/>
      <c r="VXJ1" s="1183"/>
      <c r="VXK1" s="1183"/>
      <c r="VXL1" s="1183"/>
      <c r="VXM1" s="1183"/>
      <c r="VXN1" s="1183"/>
      <c r="VXO1" s="1183"/>
      <c r="VXP1" s="1183"/>
      <c r="VXQ1" s="1183"/>
      <c r="VXR1" s="1183"/>
      <c r="VXS1" s="1183"/>
      <c r="VXT1" s="1183"/>
      <c r="VXU1" s="1183"/>
      <c r="VXV1" s="1183"/>
      <c r="VXW1" s="1183"/>
      <c r="VXX1" s="1183"/>
      <c r="VXY1" s="1183"/>
      <c r="VXZ1" s="1183"/>
      <c r="VYA1" s="1183"/>
      <c r="VYB1" s="1183"/>
      <c r="VYC1" s="1183"/>
      <c r="VYD1" s="1183"/>
      <c r="VYE1" s="1183"/>
      <c r="VYF1" s="1183"/>
      <c r="VYG1" s="1183"/>
      <c r="VYH1" s="1183"/>
      <c r="VYI1" s="1183"/>
      <c r="VYJ1" s="1183"/>
      <c r="VYK1" s="1183"/>
      <c r="VYL1" s="1183"/>
      <c r="VYM1" s="1183"/>
      <c r="VYN1" s="1183"/>
      <c r="VYO1" s="1183"/>
      <c r="VYP1" s="1183"/>
      <c r="VYQ1" s="1183"/>
      <c r="VYR1" s="1183"/>
      <c r="VYS1" s="1183"/>
      <c r="VYT1" s="1183"/>
      <c r="VYU1" s="1183"/>
      <c r="VYV1" s="1183"/>
      <c r="VYW1" s="1183"/>
      <c r="VYX1" s="1183"/>
      <c r="VYY1" s="1183"/>
      <c r="VYZ1" s="1183"/>
      <c r="VZA1" s="1183"/>
      <c r="VZB1" s="1183"/>
      <c r="VZC1" s="1183"/>
      <c r="VZD1" s="1183"/>
      <c r="VZE1" s="1183"/>
      <c r="VZF1" s="1183"/>
      <c r="VZG1" s="1183"/>
      <c r="VZH1" s="1183"/>
      <c r="VZI1" s="1183"/>
      <c r="VZJ1" s="1183"/>
      <c r="VZK1" s="1183"/>
      <c r="VZL1" s="1183"/>
      <c r="VZM1" s="1183"/>
      <c r="VZN1" s="1183"/>
      <c r="VZO1" s="1183"/>
      <c r="VZP1" s="1183"/>
      <c r="VZQ1" s="1183"/>
      <c r="VZR1" s="1183"/>
      <c r="VZS1" s="1183"/>
      <c r="VZT1" s="1183"/>
      <c r="VZU1" s="1183"/>
      <c r="VZV1" s="1183"/>
      <c r="VZW1" s="1183"/>
      <c r="VZX1" s="1183"/>
      <c r="VZY1" s="1183"/>
      <c r="VZZ1" s="1183"/>
      <c r="WAA1" s="1183"/>
      <c r="WAB1" s="1183"/>
      <c r="WAC1" s="1183"/>
      <c r="WAD1" s="1183"/>
      <c r="WAE1" s="1183"/>
      <c r="WAF1" s="1183"/>
      <c r="WAG1" s="1183"/>
      <c r="WAH1" s="1183"/>
      <c r="WAI1" s="1183"/>
      <c r="WAJ1" s="1183"/>
      <c r="WAK1" s="1183"/>
      <c r="WAL1" s="1183"/>
      <c r="WAM1" s="1183"/>
      <c r="WAN1" s="1183"/>
      <c r="WAO1" s="1183"/>
      <c r="WAP1" s="1183"/>
      <c r="WAQ1" s="1183"/>
      <c r="WAR1" s="1183"/>
      <c r="WAS1" s="1183"/>
      <c r="WAT1" s="1183"/>
      <c r="WAU1" s="1183"/>
      <c r="WAV1" s="1183"/>
      <c r="WAW1" s="1183"/>
      <c r="WAX1" s="1183"/>
      <c r="WAY1" s="1183"/>
      <c r="WAZ1" s="1183"/>
      <c r="WBA1" s="1183"/>
      <c r="WBB1" s="1183"/>
      <c r="WBC1" s="1183"/>
      <c r="WBD1" s="1183"/>
      <c r="WBE1" s="1183"/>
      <c r="WBF1" s="1183"/>
      <c r="WBG1" s="1183"/>
      <c r="WBH1" s="1183"/>
      <c r="WBI1" s="1183"/>
      <c r="WBJ1" s="1183"/>
      <c r="WBK1" s="1183"/>
      <c r="WBL1" s="1183"/>
      <c r="WBM1" s="1183"/>
      <c r="WBN1" s="1183"/>
      <c r="WBO1" s="1183"/>
      <c r="WBP1" s="1183"/>
      <c r="WBQ1" s="1183"/>
      <c r="WBR1" s="1183"/>
      <c r="WBS1" s="1183"/>
      <c r="WBT1" s="1183"/>
      <c r="WBU1" s="1183"/>
      <c r="WBV1" s="1183"/>
      <c r="WBW1" s="1183"/>
      <c r="WBX1" s="1183"/>
      <c r="WBY1" s="1183"/>
      <c r="WBZ1" s="1183"/>
      <c r="WCA1" s="1183"/>
      <c r="WCB1" s="1183"/>
      <c r="WCC1" s="1183"/>
      <c r="WCD1" s="1183"/>
      <c r="WCE1" s="1183"/>
      <c r="WCF1" s="1183"/>
      <c r="WCG1" s="1183"/>
      <c r="WCH1" s="1183"/>
      <c r="WCI1" s="1183"/>
      <c r="WCJ1" s="1183"/>
      <c r="WCK1" s="1183"/>
      <c r="WCL1" s="1183"/>
      <c r="WCM1" s="1183"/>
      <c r="WCN1" s="1183"/>
      <c r="WCO1" s="1183"/>
      <c r="WCP1" s="1183"/>
      <c r="WCQ1" s="1183"/>
      <c r="WCR1" s="1183"/>
      <c r="WCS1" s="1183"/>
      <c r="WCT1" s="1183"/>
      <c r="WCU1" s="1183"/>
      <c r="WCV1" s="1183"/>
      <c r="WCW1" s="1183"/>
      <c r="WCX1" s="1183"/>
      <c r="WCY1" s="1183"/>
      <c r="WCZ1" s="1183"/>
      <c r="WDA1" s="1183"/>
      <c r="WDB1" s="1183"/>
      <c r="WDC1" s="1183"/>
      <c r="WDD1" s="1183"/>
      <c r="WDE1" s="1183"/>
      <c r="WDF1" s="1183"/>
      <c r="WDG1" s="1183"/>
      <c r="WDH1" s="1183"/>
      <c r="WDI1" s="1183"/>
      <c r="WDJ1" s="1183"/>
      <c r="WDK1" s="1183"/>
      <c r="WDL1" s="1183"/>
      <c r="WDM1" s="1183"/>
      <c r="WDN1" s="1183"/>
      <c r="WDO1" s="1183"/>
      <c r="WDP1" s="1183"/>
      <c r="WDQ1" s="1183"/>
      <c r="WDR1" s="1183"/>
      <c r="WDS1" s="1183"/>
      <c r="WDT1" s="1183"/>
      <c r="WDU1" s="1183"/>
      <c r="WDV1" s="1183"/>
      <c r="WDW1" s="1183"/>
      <c r="WDX1" s="1183"/>
      <c r="WDY1" s="1183"/>
      <c r="WDZ1" s="1183"/>
      <c r="WEA1" s="1183"/>
      <c r="WEB1" s="1183"/>
      <c r="WEC1" s="1183"/>
      <c r="WED1" s="1183"/>
      <c r="WEE1" s="1183"/>
      <c r="WEF1" s="1183"/>
      <c r="WEG1" s="1183"/>
      <c r="WEH1" s="1183"/>
      <c r="WEI1" s="1183"/>
      <c r="WEJ1" s="1183"/>
      <c r="WEK1" s="1183"/>
      <c r="WEL1" s="1183"/>
      <c r="WEM1" s="1183"/>
      <c r="WEN1" s="1183"/>
      <c r="WEO1" s="1183"/>
      <c r="WEP1" s="1183"/>
      <c r="WEQ1" s="1183"/>
      <c r="WER1" s="1183"/>
      <c r="WES1" s="1183"/>
      <c r="WET1" s="1183"/>
      <c r="WEU1" s="1183"/>
      <c r="WEV1" s="1183"/>
      <c r="WEW1" s="1183"/>
      <c r="WEX1" s="1183"/>
      <c r="WEY1" s="1183"/>
      <c r="WEZ1" s="1183"/>
      <c r="WFA1" s="1183"/>
      <c r="WFB1" s="1183"/>
      <c r="WFC1" s="1183"/>
      <c r="WFD1" s="1183"/>
      <c r="WFE1" s="1183"/>
      <c r="WFF1" s="1183"/>
      <c r="WFG1" s="1183"/>
      <c r="WFH1" s="1183"/>
      <c r="WFI1" s="1183"/>
      <c r="WFJ1" s="1183"/>
      <c r="WFK1" s="1183"/>
      <c r="WFL1" s="1183"/>
      <c r="WFM1" s="1183"/>
      <c r="WFN1" s="1183"/>
      <c r="WFO1" s="1183"/>
      <c r="WFP1" s="1183"/>
      <c r="WFQ1" s="1183"/>
      <c r="WFR1" s="1183"/>
      <c r="WFS1" s="1183"/>
      <c r="WFT1" s="1183"/>
      <c r="WFU1" s="1183"/>
      <c r="WFV1" s="1183"/>
      <c r="WFW1" s="1183"/>
      <c r="WFX1" s="1183"/>
      <c r="WFY1" s="1183"/>
      <c r="WFZ1" s="1183"/>
      <c r="WGA1" s="1183"/>
      <c r="WGB1" s="1183"/>
      <c r="WGC1" s="1183"/>
      <c r="WGD1" s="1183"/>
      <c r="WGE1" s="1183"/>
      <c r="WGF1" s="1183"/>
      <c r="WGG1" s="1183"/>
      <c r="WGH1" s="1183"/>
      <c r="WGI1" s="1183"/>
      <c r="WGJ1" s="1183"/>
      <c r="WGK1" s="1183"/>
      <c r="WGL1" s="1183"/>
      <c r="WGM1" s="1183"/>
      <c r="WGN1" s="1183"/>
      <c r="WGO1" s="1183"/>
      <c r="WGP1" s="1183"/>
      <c r="WGQ1" s="1183"/>
      <c r="WGR1" s="1183"/>
      <c r="WGS1" s="1183"/>
      <c r="WGT1" s="1183"/>
      <c r="WGU1" s="1183"/>
      <c r="WGV1" s="1183"/>
      <c r="WGW1" s="1183"/>
      <c r="WGX1" s="1183"/>
      <c r="WGY1" s="1183"/>
      <c r="WGZ1" s="1183"/>
      <c r="WHA1" s="1183"/>
      <c r="WHB1" s="1183"/>
      <c r="WHC1" s="1183"/>
      <c r="WHD1" s="1183"/>
      <c r="WHE1" s="1183"/>
      <c r="WHF1" s="1183"/>
      <c r="WHG1" s="1183"/>
      <c r="WHH1" s="1183"/>
      <c r="WHI1" s="1183"/>
      <c r="WHJ1" s="1183"/>
      <c r="WHK1" s="1183"/>
      <c r="WHL1" s="1183"/>
      <c r="WHM1" s="1183"/>
      <c r="WHN1" s="1183"/>
      <c r="WHO1" s="1183"/>
      <c r="WHP1" s="1183"/>
      <c r="WHQ1" s="1183"/>
      <c r="WHR1" s="1183"/>
      <c r="WHS1" s="1183"/>
      <c r="WHT1" s="1183"/>
      <c r="WHU1" s="1183"/>
      <c r="WHV1" s="1183"/>
      <c r="WHW1" s="1183"/>
      <c r="WHX1" s="1183"/>
      <c r="WHY1" s="1183"/>
      <c r="WHZ1" s="1183"/>
      <c r="WIA1" s="1183"/>
      <c r="WIB1" s="1183"/>
      <c r="WIC1" s="1183"/>
      <c r="WID1" s="1183"/>
      <c r="WIE1" s="1183"/>
      <c r="WIF1" s="1183"/>
      <c r="WIG1" s="1183"/>
      <c r="WIH1" s="1183"/>
      <c r="WII1" s="1183"/>
      <c r="WIJ1" s="1183"/>
      <c r="WIK1" s="1183"/>
      <c r="WIL1" s="1183"/>
      <c r="WIM1" s="1183"/>
      <c r="WIN1" s="1183"/>
      <c r="WIO1" s="1183"/>
      <c r="WIP1" s="1183"/>
      <c r="WIQ1" s="1183"/>
      <c r="WIR1" s="1183"/>
      <c r="WIS1" s="1183"/>
      <c r="WIT1" s="1183"/>
      <c r="WIU1" s="1183"/>
      <c r="WIV1" s="1183"/>
      <c r="WIW1" s="1183"/>
      <c r="WIX1" s="1183"/>
      <c r="WIY1" s="1183"/>
      <c r="WIZ1" s="1183"/>
      <c r="WJA1" s="1183"/>
      <c r="WJB1" s="1183"/>
      <c r="WJC1" s="1183"/>
      <c r="WJD1" s="1183"/>
      <c r="WJE1" s="1183"/>
      <c r="WJF1" s="1183"/>
      <c r="WJG1" s="1183"/>
      <c r="WJH1" s="1183"/>
      <c r="WJI1" s="1183"/>
      <c r="WJJ1" s="1183"/>
      <c r="WJK1" s="1183"/>
      <c r="WJL1" s="1183"/>
      <c r="WJM1" s="1183"/>
      <c r="WJN1" s="1183"/>
      <c r="WJO1" s="1183"/>
      <c r="WJP1" s="1183"/>
      <c r="WJQ1" s="1183"/>
      <c r="WJR1" s="1183"/>
      <c r="WJS1" s="1183"/>
      <c r="WJT1" s="1183"/>
      <c r="WJU1" s="1183"/>
      <c r="WJV1" s="1183"/>
      <c r="WJW1" s="1183"/>
      <c r="WJX1" s="1183"/>
      <c r="WJY1" s="1183"/>
      <c r="WJZ1" s="1183"/>
      <c r="WKA1" s="1183"/>
      <c r="WKB1" s="1183"/>
      <c r="WKC1" s="1183"/>
      <c r="WKD1" s="1183"/>
      <c r="WKE1" s="1183"/>
      <c r="WKF1" s="1183"/>
      <c r="WKG1" s="1183"/>
      <c r="WKH1" s="1183"/>
      <c r="WKI1" s="1183"/>
      <c r="WKJ1" s="1183"/>
      <c r="WKK1" s="1183"/>
      <c r="WKL1" s="1183"/>
      <c r="WKM1" s="1183"/>
      <c r="WKN1" s="1183"/>
      <c r="WKO1" s="1183"/>
      <c r="WKP1" s="1183"/>
      <c r="WKQ1" s="1183"/>
      <c r="WKR1" s="1183"/>
      <c r="WKS1" s="1183"/>
      <c r="WKT1" s="1183"/>
      <c r="WKU1" s="1183"/>
      <c r="WKV1" s="1183"/>
      <c r="WKW1" s="1183"/>
      <c r="WKX1" s="1183"/>
      <c r="WKY1" s="1183"/>
      <c r="WKZ1" s="1183"/>
      <c r="WLA1" s="1183"/>
      <c r="WLB1" s="1183"/>
      <c r="WLC1" s="1183"/>
      <c r="WLD1" s="1183"/>
      <c r="WLE1" s="1183"/>
      <c r="WLF1" s="1183"/>
      <c r="WLG1" s="1183"/>
      <c r="WLH1" s="1183"/>
      <c r="WLI1" s="1183"/>
      <c r="WLJ1" s="1183"/>
      <c r="WLK1" s="1183"/>
      <c r="WLL1" s="1183"/>
      <c r="WLM1" s="1183"/>
      <c r="WLN1" s="1183"/>
      <c r="WLO1" s="1183"/>
      <c r="WLP1" s="1183"/>
      <c r="WLQ1" s="1183"/>
      <c r="WLR1" s="1183"/>
      <c r="WLS1" s="1183"/>
      <c r="WLT1" s="1183"/>
      <c r="WLU1" s="1183"/>
      <c r="WLV1" s="1183"/>
      <c r="WLW1" s="1183"/>
      <c r="WLX1" s="1183"/>
      <c r="WLY1" s="1183"/>
      <c r="WLZ1" s="1183"/>
      <c r="WMA1" s="1183"/>
      <c r="WMB1" s="1183"/>
      <c r="WMC1" s="1183"/>
      <c r="WMD1" s="1183"/>
      <c r="WME1" s="1183"/>
      <c r="WMF1" s="1183"/>
      <c r="WMG1" s="1183"/>
      <c r="WMH1" s="1183"/>
      <c r="WMI1" s="1183"/>
      <c r="WMJ1" s="1183"/>
      <c r="WMK1" s="1183"/>
      <c r="WML1" s="1183"/>
      <c r="WMM1" s="1183"/>
      <c r="WMN1" s="1183"/>
      <c r="WMO1" s="1183"/>
      <c r="WMP1" s="1183"/>
      <c r="WMQ1" s="1183"/>
      <c r="WMR1" s="1183"/>
      <c r="WMS1" s="1183"/>
      <c r="WMT1" s="1183"/>
      <c r="WMU1" s="1183"/>
      <c r="WMV1" s="1183"/>
      <c r="WMW1" s="1183"/>
      <c r="WMX1" s="1183"/>
      <c r="WMY1" s="1183"/>
      <c r="WMZ1" s="1183"/>
      <c r="WNA1" s="1183"/>
      <c r="WNB1" s="1183"/>
      <c r="WNC1" s="1183"/>
      <c r="WND1" s="1183"/>
      <c r="WNE1" s="1183"/>
      <c r="WNF1" s="1183"/>
      <c r="WNG1" s="1183"/>
      <c r="WNH1" s="1183"/>
      <c r="WNI1" s="1183"/>
      <c r="WNJ1" s="1183"/>
      <c r="WNK1" s="1183"/>
      <c r="WNL1" s="1183"/>
      <c r="WNM1" s="1183"/>
      <c r="WNN1" s="1183"/>
      <c r="WNO1" s="1183"/>
      <c r="WNP1" s="1183"/>
      <c r="WNQ1" s="1183"/>
      <c r="WNR1" s="1183"/>
      <c r="WNS1" s="1183"/>
      <c r="WNT1" s="1183"/>
      <c r="WNU1" s="1183"/>
      <c r="WNV1" s="1183"/>
      <c r="WNW1" s="1183"/>
      <c r="WNX1" s="1183"/>
      <c r="WNY1" s="1183"/>
      <c r="WNZ1" s="1183"/>
      <c r="WOA1" s="1183"/>
      <c r="WOB1" s="1183"/>
      <c r="WOC1" s="1183"/>
      <c r="WOD1" s="1183"/>
      <c r="WOE1" s="1183"/>
      <c r="WOF1" s="1183"/>
      <c r="WOG1" s="1183"/>
      <c r="WOH1" s="1183"/>
      <c r="WOI1" s="1183"/>
      <c r="WOJ1" s="1183"/>
      <c r="WOK1" s="1183"/>
      <c r="WOL1" s="1183"/>
      <c r="WOM1" s="1183"/>
      <c r="WON1" s="1183"/>
      <c r="WOO1" s="1183"/>
      <c r="WOP1" s="1183"/>
      <c r="WOQ1" s="1183"/>
      <c r="WOR1" s="1183"/>
      <c r="WOS1" s="1183"/>
      <c r="WOT1" s="1183"/>
      <c r="WOU1" s="1183"/>
      <c r="WOV1" s="1183"/>
      <c r="WOW1" s="1183"/>
      <c r="WOX1" s="1183"/>
      <c r="WOY1" s="1183"/>
      <c r="WOZ1" s="1183"/>
      <c r="WPA1" s="1183"/>
      <c r="WPB1" s="1183"/>
      <c r="WPC1" s="1183"/>
      <c r="WPD1" s="1183"/>
      <c r="WPE1" s="1183"/>
      <c r="WPF1" s="1183"/>
      <c r="WPG1" s="1183"/>
      <c r="WPH1" s="1183"/>
      <c r="WPI1" s="1183"/>
      <c r="WPJ1" s="1183"/>
      <c r="WPK1" s="1183"/>
      <c r="WPL1" s="1183"/>
      <c r="WPM1" s="1183"/>
      <c r="WPN1" s="1183"/>
      <c r="WPO1" s="1183"/>
      <c r="WPP1" s="1183"/>
      <c r="WPQ1" s="1183"/>
      <c r="WPR1" s="1183"/>
      <c r="WPS1" s="1183"/>
      <c r="WPT1" s="1183"/>
      <c r="WPU1" s="1183"/>
      <c r="WPV1" s="1183"/>
      <c r="WPW1" s="1183"/>
      <c r="WPX1" s="1183"/>
      <c r="WPY1" s="1183"/>
      <c r="WPZ1" s="1183"/>
      <c r="WQA1" s="1183"/>
      <c r="WQB1" s="1183"/>
      <c r="WQC1" s="1183"/>
      <c r="WQD1" s="1183"/>
      <c r="WQE1" s="1183"/>
      <c r="WQF1" s="1183"/>
      <c r="WQG1" s="1183"/>
      <c r="WQH1" s="1183"/>
      <c r="WQI1" s="1183"/>
      <c r="WQJ1" s="1183"/>
      <c r="WQK1" s="1183"/>
      <c r="WQL1" s="1183"/>
      <c r="WQM1" s="1183"/>
      <c r="WQN1" s="1183"/>
      <c r="WQO1" s="1183"/>
      <c r="WQP1" s="1183"/>
      <c r="WQQ1" s="1183"/>
      <c r="WQR1" s="1183"/>
      <c r="WQS1" s="1183"/>
      <c r="WQT1" s="1183"/>
      <c r="WQU1" s="1183"/>
      <c r="WQV1" s="1183"/>
      <c r="WQW1" s="1183"/>
      <c r="WQX1" s="1183"/>
      <c r="WQY1" s="1183"/>
      <c r="WQZ1" s="1183"/>
      <c r="WRA1" s="1183"/>
      <c r="WRB1" s="1183"/>
      <c r="WRC1" s="1183"/>
      <c r="WRD1" s="1183"/>
      <c r="WRE1" s="1183"/>
      <c r="WRF1" s="1183"/>
      <c r="WRG1" s="1183"/>
      <c r="WRH1" s="1183"/>
      <c r="WRI1" s="1183"/>
      <c r="WRJ1" s="1183"/>
      <c r="WRK1" s="1183"/>
      <c r="WRL1" s="1183"/>
      <c r="WRM1" s="1183"/>
      <c r="WRN1" s="1183"/>
      <c r="WRO1" s="1183"/>
      <c r="WRP1" s="1183"/>
      <c r="WRQ1" s="1183"/>
      <c r="WRR1" s="1183"/>
      <c r="WRS1" s="1183"/>
      <c r="WRT1" s="1183"/>
      <c r="WRU1" s="1183"/>
      <c r="WRV1" s="1183"/>
      <c r="WRW1" s="1183"/>
      <c r="WRX1" s="1183"/>
      <c r="WRY1" s="1183"/>
      <c r="WRZ1" s="1183"/>
      <c r="WSA1" s="1183"/>
      <c r="WSB1" s="1183"/>
      <c r="WSC1" s="1183"/>
      <c r="WSD1" s="1183"/>
      <c r="WSE1" s="1183"/>
      <c r="WSF1" s="1183"/>
      <c r="WSG1" s="1183"/>
      <c r="WSH1" s="1183"/>
      <c r="WSI1" s="1183"/>
      <c r="WSJ1" s="1183"/>
      <c r="WSK1" s="1183"/>
      <c r="WSL1" s="1183"/>
      <c r="WSM1" s="1183"/>
      <c r="WSN1" s="1183"/>
      <c r="WSO1" s="1183"/>
      <c r="WSP1" s="1183"/>
      <c r="WSQ1" s="1183"/>
      <c r="WSR1" s="1183"/>
      <c r="WSS1" s="1183"/>
      <c r="WST1" s="1183"/>
      <c r="WSU1" s="1183"/>
      <c r="WSV1" s="1183"/>
      <c r="WSW1" s="1183"/>
      <c r="WSX1" s="1183"/>
      <c r="WSY1" s="1183"/>
      <c r="WSZ1" s="1183"/>
      <c r="WTA1" s="1183"/>
      <c r="WTB1" s="1183"/>
      <c r="WTC1" s="1183"/>
      <c r="WTD1" s="1183"/>
      <c r="WTE1" s="1183"/>
      <c r="WTF1" s="1183"/>
      <c r="WTG1" s="1183"/>
      <c r="WTH1" s="1183"/>
      <c r="WTI1" s="1183"/>
      <c r="WTJ1" s="1183"/>
      <c r="WTK1" s="1183"/>
      <c r="WTL1" s="1183"/>
      <c r="WTM1" s="1183"/>
      <c r="WTN1" s="1183"/>
      <c r="WTO1" s="1183"/>
      <c r="WTP1" s="1183"/>
      <c r="WTQ1" s="1183"/>
      <c r="WTR1" s="1183"/>
      <c r="WTS1" s="1183"/>
      <c r="WTT1" s="1183"/>
      <c r="WTU1" s="1183"/>
      <c r="WTV1" s="1183"/>
      <c r="WTW1" s="1183"/>
      <c r="WTX1" s="1183"/>
      <c r="WTY1" s="1183"/>
      <c r="WTZ1" s="1183"/>
      <c r="WUA1" s="1183"/>
      <c r="WUB1" s="1183"/>
      <c r="WUC1" s="1183"/>
      <c r="WUD1" s="1183"/>
      <c r="WUE1" s="1183"/>
      <c r="WUF1" s="1183"/>
      <c r="WUG1" s="1183"/>
      <c r="WUH1" s="1183"/>
      <c r="WUI1" s="1183"/>
      <c r="WUJ1" s="1183"/>
      <c r="WUK1" s="1183"/>
      <c r="WUL1" s="1183"/>
      <c r="WUM1" s="1183"/>
      <c r="WUN1" s="1183"/>
      <c r="WUO1" s="1183"/>
      <c r="WUP1" s="1183"/>
      <c r="WUQ1" s="1183"/>
      <c r="WUR1" s="1183"/>
      <c r="WUS1" s="1183"/>
      <c r="WUT1" s="1183"/>
      <c r="WUU1" s="1183"/>
      <c r="WUV1" s="1183"/>
      <c r="WUW1" s="1183"/>
      <c r="WUX1" s="1183"/>
      <c r="WUY1" s="1183"/>
      <c r="WUZ1" s="1183"/>
      <c r="WVA1" s="1183"/>
      <c r="WVB1" s="1183"/>
      <c r="WVC1" s="1183"/>
      <c r="WVD1" s="1183"/>
      <c r="WVE1" s="1183"/>
      <c r="WVF1" s="1183"/>
      <c r="WVG1" s="1183"/>
      <c r="WVH1" s="1183"/>
      <c r="WVI1" s="1183"/>
      <c r="WVJ1" s="1183"/>
      <c r="WVK1" s="1183"/>
      <c r="WVL1" s="1183"/>
      <c r="WVM1" s="1183"/>
      <c r="WVN1" s="1183"/>
      <c r="WVO1" s="1183"/>
      <c r="WVP1" s="1183"/>
      <c r="WVQ1" s="1183"/>
      <c r="WVR1" s="1183"/>
      <c r="WVS1" s="1183"/>
      <c r="WVT1" s="1183"/>
      <c r="WVU1" s="1183"/>
      <c r="WVV1" s="1183"/>
      <c r="WVW1" s="1183"/>
      <c r="WVX1" s="1183"/>
      <c r="WVY1" s="1183"/>
      <c r="WVZ1" s="1183"/>
      <c r="WWA1" s="1183"/>
      <c r="WWB1" s="1183"/>
      <c r="WWC1" s="1183"/>
      <c r="WWD1" s="1183"/>
      <c r="WWE1" s="1183"/>
      <c r="WWF1" s="1183"/>
      <c r="WWG1" s="1183"/>
      <c r="WWH1" s="1183"/>
      <c r="WWI1" s="1183"/>
      <c r="WWJ1" s="1183"/>
      <c r="WWK1" s="1183"/>
      <c r="WWL1" s="1183"/>
      <c r="WWM1" s="1183"/>
      <c r="WWN1" s="1183"/>
      <c r="WWO1" s="1183"/>
      <c r="WWP1" s="1183"/>
      <c r="WWQ1" s="1183"/>
      <c r="WWR1" s="1183"/>
      <c r="WWS1" s="1183"/>
      <c r="WWT1" s="1183"/>
      <c r="WWU1" s="1183"/>
      <c r="WWV1" s="1183"/>
      <c r="WWW1" s="1183"/>
      <c r="WWX1" s="1183"/>
      <c r="WWY1" s="1183"/>
      <c r="WWZ1" s="1183"/>
      <c r="WXA1" s="1183"/>
      <c r="WXB1" s="1183"/>
      <c r="WXC1" s="1183"/>
      <c r="WXD1" s="1183"/>
      <c r="WXE1" s="1183"/>
      <c r="WXF1" s="1183"/>
      <c r="WXG1" s="1183"/>
      <c r="WXH1" s="1183"/>
      <c r="WXI1" s="1183"/>
      <c r="WXJ1" s="1183"/>
      <c r="WXK1" s="1183"/>
      <c r="WXL1" s="1183"/>
      <c r="WXM1" s="1183"/>
      <c r="WXN1" s="1183"/>
      <c r="WXO1" s="1183"/>
      <c r="WXP1" s="1183"/>
      <c r="WXQ1" s="1183"/>
      <c r="WXR1" s="1183"/>
      <c r="WXS1" s="1183"/>
      <c r="WXT1" s="1183"/>
      <c r="WXU1" s="1183"/>
      <c r="WXV1" s="1183"/>
      <c r="WXW1" s="1183"/>
      <c r="WXX1" s="1183"/>
      <c r="WXY1" s="1183"/>
      <c r="WXZ1" s="1183"/>
      <c r="WYA1" s="1183"/>
      <c r="WYB1" s="1183"/>
      <c r="WYC1" s="1183"/>
      <c r="WYD1" s="1183"/>
      <c r="WYE1" s="1183"/>
      <c r="WYF1" s="1183"/>
      <c r="WYG1" s="1183"/>
      <c r="WYH1" s="1183"/>
      <c r="WYI1" s="1183"/>
      <c r="WYJ1" s="1183"/>
      <c r="WYK1" s="1183"/>
      <c r="WYL1" s="1183"/>
      <c r="WYM1" s="1183"/>
      <c r="WYN1" s="1183"/>
      <c r="WYO1" s="1183"/>
      <c r="WYP1" s="1183"/>
      <c r="WYQ1" s="1183"/>
      <c r="WYR1" s="1183"/>
      <c r="WYS1" s="1183"/>
      <c r="WYT1" s="1183"/>
      <c r="WYU1" s="1183"/>
      <c r="WYV1" s="1183"/>
      <c r="WYW1" s="1183"/>
      <c r="WYX1" s="1183"/>
      <c r="WYY1" s="1183"/>
      <c r="WYZ1" s="1183"/>
      <c r="WZA1" s="1183"/>
      <c r="WZB1" s="1183"/>
      <c r="WZC1" s="1183"/>
      <c r="WZD1" s="1183"/>
      <c r="WZE1" s="1183"/>
      <c r="WZF1" s="1183"/>
      <c r="WZG1" s="1183"/>
      <c r="WZH1" s="1183"/>
      <c r="WZI1" s="1183"/>
      <c r="WZJ1" s="1183"/>
      <c r="WZK1" s="1183"/>
      <c r="WZL1" s="1183"/>
      <c r="WZM1" s="1183"/>
      <c r="WZN1" s="1183"/>
      <c r="WZO1" s="1183"/>
      <c r="WZP1" s="1183"/>
      <c r="WZQ1" s="1183"/>
      <c r="WZR1" s="1183"/>
      <c r="WZS1" s="1183"/>
      <c r="WZT1" s="1183"/>
      <c r="WZU1" s="1183"/>
      <c r="WZV1" s="1183"/>
      <c r="WZW1" s="1183"/>
      <c r="WZX1" s="1183"/>
      <c r="WZY1" s="1183"/>
      <c r="WZZ1" s="1183"/>
      <c r="XAA1" s="1183"/>
      <c r="XAB1" s="1183"/>
      <c r="XAC1" s="1183"/>
      <c r="XAD1" s="1183"/>
      <c r="XAE1" s="1183"/>
      <c r="XAF1" s="1183"/>
      <c r="XAG1" s="1183"/>
      <c r="XAH1" s="1183"/>
      <c r="XAI1" s="1183"/>
      <c r="XAJ1" s="1183"/>
      <c r="XAK1" s="1183"/>
      <c r="XAL1" s="1183"/>
      <c r="XAM1" s="1183"/>
      <c r="XAN1" s="1183"/>
      <c r="XAO1" s="1183"/>
      <c r="XAP1" s="1183"/>
      <c r="XAQ1" s="1183"/>
      <c r="XAR1" s="1183"/>
      <c r="XAS1" s="1183"/>
      <c r="XAT1" s="1183"/>
      <c r="XAU1" s="1183"/>
      <c r="XAV1" s="1183"/>
      <c r="XAW1" s="1183"/>
      <c r="XAX1" s="1183"/>
      <c r="XAY1" s="1183"/>
      <c r="XAZ1" s="1183"/>
      <c r="XBA1" s="1183"/>
      <c r="XBB1" s="1183"/>
      <c r="XBC1" s="1183"/>
      <c r="XBD1" s="1183"/>
      <c r="XBE1" s="1183"/>
      <c r="XBF1" s="1183"/>
      <c r="XBG1" s="1183"/>
      <c r="XBH1" s="1183"/>
      <c r="XBI1" s="1183"/>
      <c r="XBJ1" s="1183"/>
      <c r="XBK1" s="1183"/>
      <c r="XBL1" s="1183"/>
      <c r="XBM1" s="1183"/>
      <c r="XBN1" s="1183"/>
      <c r="XBO1" s="1183"/>
      <c r="XBP1" s="1183"/>
      <c r="XBQ1" s="1183"/>
      <c r="XBR1" s="1183"/>
      <c r="XBS1" s="1183"/>
      <c r="XBT1" s="1183"/>
      <c r="XBU1" s="1183"/>
      <c r="XBV1" s="1183"/>
      <c r="XBW1" s="1183"/>
      <c r="XBX1" s="1183"/>
      <c r="XBY1" s="1183"/>
      <c r="XBZ1" s="1183"/>
      <c r="XCA1" s="1183"/>
      <c r="XCB1" s="1183"/>
      <c r="XCC1" s="1183"/>
      <c r="XCD1" s="1183"/>
      <c r="XCE1" s="1183"/>
      <c r="XCF1" s="1183"/>
      <c r="XCG1" s="1183"/>
      <c r="XCH1" s="1183"/>
      <c r="XCI1" s="1183"/>
      <c r="XCJ1" s="1183"/>
      <c r="XCK1" s="1183"/>
      <c r="XCL1" s="1183"/>
      <c r="XCM1" s="1183"/>
      <c r="XCN1" s="1183"/>
      <c r="XCO1" s="1183"/>
      <c r="XCP1" s="1183"/>
      <c r="XCQ1" s="1183"/>
      <c r="XCR1" s="1183"/>
      <c r="XCS1" s="1183"/>
      <c r="XCT1" s="1183"/>
      <c r="XCU1" s="1183"/>
      <c r="XCV1" s="1183"/>
      <c r="XCW1" s="1183"/>
      <c r="XCX1" s="1183"/>
      <c r="XCY1" s="1183"/>
      <c r="XCZ1" s="1183"/>
      <c r="XDA1" s="1183"/>
      <c r="XDB1" s="1183"/>
      <c r="XDC1" s="1183"/>
      <c r="XDD1" s="1183"/>
      <c r="XDE1" s="1183"/>
      <c r="XDF1" s="1183"/>
      <c r="XDG1" s="1183"/>
      <c r="XDH1" s="1183"/>
      <c r="XDI1" s="1183"/>
      <c r="XDJ1" s="1183"/>
      <c r="XDK1" s="1183"/>
      <c r="XDL1" s="1183"/>
      <c r="XDM1" s="1183"/>
      <c r="XDN1" s="1183"/>
      <c r="XDO1" s="1183"/>
      <c r="XDP1" s="1183"/>
      <c r="XDQ1" s="1183"/>
      <c r="XDR1" s="1183"/>
      <c r="XDS1" s="1183"/>
      <c r="XDT1" s="1183"/>
      <c r="XDU1" s="1183"/>
      <c r="XDV1" s="1183"/>
      <c r="XDW1" s="1183"/>
      <c r="XDX1" s="1183"/>
      <c r="XDY1" s="1183"/>
      <c r="XDZ1" s="1183"/>
      <c r="XEA1" s="1183"/>
      <c r="XEB1" s="1183"/>
      <c r="XEC1" s="1183"/>
      <c r="XED1" s="1183"/>
      <c r="XEE1" s="1183"/>
      <c r="XEF1" s="1183"/>
      <c r="XEG1" s="1183"/>
      <c r="XEH1" s="1183"/>
      <c r="XEI1" s="1183"/>
      <c r="XEJ1" s="1183"/>
      <c r="XEK1" s="1183"/>
      <c r="XEL1" s="1183"/>
      <c r="XEM1" s="1183"/>
      <c r="XEN1" s="1183"/>
      <c r="XEO1" s="1183"/>
      <c r="XEP1" s="1183"/>
      <c r="XEQ1" s="1183"/>
      <c r="XER1" s="1183"/>
      <c r="XES1" s="1183"/>
      <c r="XET1" s="1183"/>
      <c r="XEU1" s="1183"/>
      <c r="XEV1" s="1183"/>
      <c r="XEW1" s="1183"/>
      <c r="XEX1" s="1183"/>
      <c r="XEY1" s="1183"/>
      <c r="XEZ1" s="1183"/>
      <c r="XFA1" s="1183"/>
      <c r="XFB1" s="1183"/>
    </row>
    <row r="2" spans="1:16382" s="216" customFormat="1" ht="26.25">
      <c r="A2" s="704" t="s">
        <v>502</v>
      </c>
      <c r="D2" s="226"/>
      <c r="F2" s="686"/>
      <c r="G2" s="686"/>
      <c r="L2" s="798"/>
      <c r="M2" s="798"/>
      <c r="N2" s="798"/>
    </row>
    <row r="3" spans="1:16382" s="216" customFormat="1">
      <c r="A3" s="255"/>
      <c r="D3" s="226"/>
      <c r="L3" s="798"/>
      <c r="M3" s="798"/>
      <c r="N3" s="798"/>
    </row>
    <row r="4" spans="1:16382" s="216" customFormat="1" ht="27.75">
      <c r="A4" s="256" t="s">
        <v>362</v>
      </c>
      <c r="B4" s="210"/>
      <c r="C4" s="210"/>
      <c r="D4" s="1463"/>
      <c r="E4" s="210"/>
      <c r="L4" s="798"/>
      <c r="M4" s="798"/>
      <c r="N4" s="798"/>
    </row>
    <row r="5" spans="1:16382" ht="20.25" customHeight="1">
      <c r="A5" s="316" t="s">
        <v>163</v>
      </c>
      <c r="B5" s="15"/>
      <c r="C5" s="15"/>
      <c r="D5" s="12"/>
      <c r="E5" s="15"/>
    </row>
    <row r="6" spans="1:16382" ht="15.75">
      <c r="A6" s="253"/>
      <c r="B6" s="15"/>
      <c r="C6" s="15"/>
      <c r="D6" s="219"/>
      <c r="E6" s="15"/>
    </row>
    <row r="7" spans="1:16382" ht="15.75">
      <c r="A7" s="253" t="s">
        <v>55</v>
      </c>
      <c r="B7" s="158"/>
      <c r="C7" s="158"/>
      <c r="D7" s="1142"/>
      <c r="E7" s="158"/>
    </row>
    <row r="8" spans="1:16382" ht="21" customHeight="1" thickBot="1">
      <c r="A8" s="199" t="s">
        <v>141</v>
      </c>
      <c r="D8" s="323"/>
    </row>
    <row r="9" spans="1:16382" ht="22.5" customHeight="1" thickTop="1" thickBot="1">
      <c r="A9" s="1606" t="s">
        <v>58</v>
      </c>
      <c r="B9" s="1542">
        <v>2012</v>
      </c>
      <c r="C9" s="1607">
        <v>2013</v>
      </c>
      <c r="D9" s="1500"/>
      <c r="E9" s="1611">
        <v>2014</v>
      </c>
      <c r="F9" s="1596" t="s">
        <v>50</v>
      </c>
      <c r="G9" s="1597"/>
    </row>
    <row r="10" spans="1:16382" ht="22.5" customHeight="1" thickTop="1" thickBot="1">
      <c r="A10" s="1605"/>
      <c r="B10" s="1543"/>
      <c r="C10" s="1608"/>
      <c r="D10" s="1501"/>
      <c r="E10" s="1612"/>
      <c r="F10" s="1339" t="s">
        <v>630</v>
      </c>
      <c r="G10" s="1340" t="s">
        <v>710</v>
      </c>
    </row>
    <row r="11" spans="1:16382" ht="15.75" customHeight="1" thickTop="1">
      <c r="A11" s="835" t="s">
        <v>834</v>
      </c>
      <c r="B11" s="894">
        <v>8.9449259999999989E-2</v>
      </c>
      <c r="C11" s="1476">
        <v>0</v>
      </c>
      <c r="D11" s="1494"/>
      <c r="E11" s="1469">
        <v>235.89105649999999</v>
      </c>
      <c r="F11" s="1386">
        <f t="shared" ref="F11:F18" si="0">+IF(B11&gt;0,(C11-B11)/B11,"-")</f>
        <v>-1</v>
      </c>
      <c r="G11" s="1387" t="str">
        <f t="shared" ref="G11:G18" si="1">+IF(C11&gt;0,(E11-C11)/C11,"-")</f>
        <v>-</v>
      </c>
    </row>
    <row r="12" spans="1:16382" ht="15.75" customHeight="1">
      <c r="A12" s="835" t="s">
        <v>833</v>
      </c>
      <c r="B12" s="938">
        <v>3057.9806778100001</v>
      </c>
      <c r="C12" s="1464">
        <v>3264.9927985599998</v>
      </c>
      <c r="D12" s="1494"/>
      <c r="E12" s="1470">
        <v>3231.0785988400003</v>
      </c>
      <c r="F12" s="1390">
        <f t="shared" si="0"/>
        <v>6.7695692864303256E-2</v>
      </c>
      <c r="G12" s="1378">
        <f t="shared" si="1"/>
        <v>-1.038722037456165E-2</v>
      </c>
    </row>
    <row r="13" spans="1:16382" ht="15.75" customHeight="1">
      <c r="A13" s="835" t="s">
        <v>398</v>
      </c>
      <c r="B13" s="938">
        <v>42.243008020000005</v>
      </c>
      <c r="C13" s="1464">
        <v>26.872482940000001</v>
      </c>
      <c r="D13" s="1494"/>
      <c r="E13" s="1470">
        <v>23.71131913</v>
      </c>
      <c r="F13" s="1390">
        <f t="shared" si="0"/>
        <v>-0.36385962554377776</v>
      </c>
      <c r="G13" s="1378">
        <f t="shared" si="1"/>
        <v>-0.11763571743847208</v>
      </c>
    </row>
    <row r="14" spans="1:16382" ht="15.75" customHeight="1">
      <c r="A14" s="222" t="s">
        <v>59</v>
      </c>
      <c r="B14" s="938">
        <v>28.008430100000002</v>
      </c>
      <c r="C14" s="1464">
        <v>30.650570100000003</v>
      </c>
      <c r="D14" s="1494"/>
      <c r="E14" s="1470">
        <v>33.394211390000002</v>
      </c>
      <c r="F14" s="1390">
        <f t="shared" si="0"/>
        <v>9.4333741325973178E-2</v>
      </c>
      <c r="G14" s="1378">
        <f t="shared" si="1"/>
        <v>8.9513548395629972E-2</v>
      </c>
    </row>
    <row r="15" spans="1:16382" ht="15.75" customHeight="1" thickBot="1">
      <c r="A15" s="758" t="s">
        <v>156</v>
      </c>
      <c r="B15" s="938">
        <v>95.23909037</v>
      </c>
      <c r="C15" s="1464">
        <v>123.82004145000001</v>
      </c>
      <c r="D15" s="1494"/>
      <c r="E15" s="1472">
        <v>148.75062496999999</v>
      </c>
      <c r="F15" s="1390">
        <f t="shared" si="0"/>
        <v>0.30009685066251862</v>
      </c>
      <c r="G15" s="1378">
        <f t="shared" si="1"/>
        <v>0.20134530103567483</v>
      </c>
    </row>
    <row r="16" spans="1:16382" ht="21.75" customHeight="1" thickTop="1" thickBot="1">
      <c r="A16" s="838" t="s">
        <v>606</v>
      </c>
      <c r="B16" s="942">
        <v>3223.5606555599998</v>
      </c>
      <c r="C16" s="1477">
        <v>3446.3358930500003</v>
      </c>
      <c r="D16" s="1502"/>
      <c r="E16" s="1045">
        <v>3672.8258108300001</v>
      </c>
      <c r="F16" s="1349">
        <f t="shared" si="0"/>
        <v>6.9108436692747716E-2</v>
      </c>
      <c r="G16" s="1350">
        <f t="shared" si="1"/>
        <v>6.5719049102772362E-2</v>
      </c>
      <c r="H16" s="215"/>
    </row>
    <row r="17" spans="1:9" ht="21.75" customHeight="1" thickTop="1" thickBot="1">
      <c r="A17" s="835" t="s">
        <v>809</v>
      </c>
      <c r="B17" s="1493"/>
      <c r="C17" s="1494"/>
      <c r="D17" s="1494"/>
      <c r="E17" s="1473">
        <v>487.98902186999999</v>
      </c>
      <c r="F17" s="1377" t="str">
        <f t="shared" si="0"/>
        <v>-</v>
      </c>
      <c r="G17" s="1378" t="str">
        <f t="shared" si="1"/>
        <v>-</v>
      </c>
      <c r="H17" s="237"/>
    </row>
    <row r="18" spans="1:9" ht="21.75" customHeight="1" thickTop="1" thickBot="1">
      <c r="A18" s="837" t="s">
        <v>810</v>
      </c>
      <c r="B18" s="1495"/>
      <c r="C18" s="1496"/>
      <c r="D18" s="1502"/>
      <c r="E18" s="1478">
        <v>4160.8148326999999</v>
      </c>
      <c r="F18" s="1349" t="str">
        <f t="shared" si="0"/>
        <v>-</v>
      </c>
      <c r="G18" s="1350" t="str">
        <f t="shared" si="1"/>
        <v>-</v>
      </c>
      <c r="H18" s="237"/>
    </row>
    <row r="19" spans="1:9" ht="15.75" customHeight="1" thickTop="1">
      <c r="A19" s="758" t="s">
        <v>60</v>
      </c>
      <c r="B19" s="938"/>
      <c r="C19" s="1464"/>
      <c r="D19" s="1494"/>
      <c r="E19" s="1470"/>
      <c r="F19" s="1386"/>
      <c r="G19" s="1387"/>
      <c r="H19" s="237"/>
    </row>
    <row r="20" spans="1:9" ht="15.75" customHeight="1">
      <c r="A20" s="835" t="s">
        <v>801</v>
      </c>
      <c r="B20" s="938">
        <v>118.83179119</v>
      </c>
      <c r="C20" s="1464">
        <v>112.94973687000001</v>
      </c>
      <c r="D20" s="1494"/>
      <c r="E20" s="1470">
        <v>51.814133720000001</v>
      </c>
      <c r="F20" s="1377">
        <f t="shared" ref="F20:F41" si="2">+IF(B20&gt;0,(C20-B20)/B20,"-")</f>
        <v>-4.9498995690430897E-2</v>
      </c>
      <c r="G20" s="1378">
        <f t="shared" ref="G20:G34" si="3">+IF(C20&gt;0,(E20-C20)/C20,"-")</f>
        <v>-0.54126379435805416</v>
      </c>
    </row>
    <row r="21" spans="1:9" ht="15.75" customHeight="1">
      <c r="A21" s="835" t="s">
        <v>811</v>
      </c>
      <c r="B21" s="938"/>
      <c r="C21" s="1464"/>
      <c r="D21" s="1494"/>
      <c r="E21" s="1470">
        <v>15.41712259</v>
      </c>
      <c r="F21" s="1377" t="str">
        <f t="shared" si="2"/>
        <v>-</v>
      </c>
      <c r="G21" s="1378" t="str">
        <f t="shared" si="3"/>
        <v>-</v>
      </c>
      <c r="H21" s="237"/>
    </row>
    <row r="22" spans="1:9" ht="15.75" customHeight="1">
      <c r="A22" s="758" t="s">
        <v>61</v>
      </c>
      <c r="B22" s="938">
        <v>181.33308294</v>
      </c>
      <c r="C22" s="1464">
        <v>499.70995062000003</v>
      </c>
      <c r="D22" s="1494"/>
      <c r="E22" s="1470">
        <v>367.05295287000001</v>
      </c>
      <c r="F22" s="1377">
        <f t="shared" si="2"/>
        <v>1.7557572094295968</v>
      </c>
      <c r="G22" s="1378">
        <f t="shared" si="3"/>
        <v>-0.26546799315364816</v>
      </c>
    </row>
    <row r="23" spans="1:9" ht="15.75" customHeight="1" thickBot="1">
      <c r="A23" s="836" t="s">
        <v>812</v>
      </c>
      <c r="B23" s="938">
        <v>121.48251026999975</v>
      </c>
      <c r="C23" s="1479">
        <v>54.54045949000016</v>
      </c>
      <c r="D23" s="1494"/>
      <c r="E23" s="1472">
        <f>+E24-E20-E21-E22</f>
        <v>167.68571355999973</v>
      </c>
      <c r="F23" s="1388">
        <f t="shared" si="2"/>
        <v>-0.55104270261799992</v>
      </c>
      <c r="G23" s="1389">
        <f t="shared" si="3"/>
        <v>2.0745196341945822</v>
      </c>
    </row>
    <row r="24" spans="1:9" ht="21.75" customHeight="1" thickTop="1" thickBot="1">
      <c r="A24" s="752" t="s">
        <v>62</v>
      </c>
      <c r="B24" s="942">
        <v>421.64738439999974</v>
      </c>
      <c r="C24" s="1477">
        <v>667.20014698000023</v>
      </c>
      <c r="D24" s="1502"/>
      <c r="E24" s="1045">
        <f>+E18-E25</f>
        <v>601.96992273999967</v>
      </c>
      <c r="F24" s="1349">
        <f t="shared" si="2"/>
        <v>0.58236519818430688</v>
      </c>
      <c r="G24" s="1350">
        <f t="shared" si="3"/>
        <v>-9.7767101124388495E-2</v>
      </c>
      <c r="H24" s="237"/>
    </row>
    <row r="25" spans="1:9" ht="21.75" customHeight="1" thickTop="1" thickBot="1">
      <c r="A25" s="838" t="s">
        <v>816</v>
      </c>
      <c r="B25" s="943">
        <v>2801.91327116</v>
      </c>
      <c r="C25" s="943">
        <v>2779.1357460700001</v>
      </c>
      <c r="D25" s="1502"/>
      <c r="E25" s="1045">
        <v>3558.8449099600002</v>
      </c>
      <c r="F25" s="1349">
        <f t="shared" si="2"/>
        <v>-8.1292755648250184E-3</v>
      </c>
      <c r="G25" s="1350">
        <f t="shared" si="3"/>
        <v>0.28055814293799558</v>
      </c>
      <c r="H25" s="237"/>
    </row>
    <row r="26" spans="1:9" ht="15.75" customHeight="1" thickTop="1">
      <c r="A26" s="758" t="s">
        <v>372</v>
      </c>
      <c r="B26" s="938">
        <v>10.485982009999999</v>
      </c>
      <c r="C26" s="1464">
        <v>2.9779252899999999</v>
      </c>
      <c r="D26" s="1503"/>
      <c r="E26" s="1470">
        <v>4.0888832599999994</v>
      </c>
      <c r="F26" s="1386">
        <f t="shared" si="2"/>
        <v>-0.71600892628271828</v>
      </c>
      <c r="G26" s="1387">
        <f t="shared" si="3"/>
        <v>0.37306441962484538</v>
      </c>
    </row>
    <row r="27" spans="1:9" ht="15.75" customHeight="1">
      <c r="A27" s="222" t="s">
        <v>64</v>
      </c>
      <c r="B27" s="938">
        <v>534.73176167999998</v>
      </c>
      <c r="C27" s="1464">
        <v>524.68454970999994</v>
      </c>
      <c r="D27" s="1503"/>
      <c r="E27" s="1470">
        <v>428.01122450999998</v>
      </c>
      <c r="F27" s="1377">
        <f t="shared" si="2"/>
        <v>-1.8789256015827607E-2</v>
      </c>
      <c r="G27" s="1378">
        <f t="shared" si="3"/>
        <v>-0.1842503753034706</v>
      </c>
    </row>
    <row r="28" spans="1:9" ht="15.75" customHeight="1">
      <c r="A28" s="222" t="s">
        <v>65</v>
      </c>
      <c r="B28" s="938">
        <v>2266.3993176899999</v>
      </c>
      <c r="C28" s="1464">
        <v>2467.661484480011</v>
      </c>
      <c r="D28" s="1503"/>
      <c r="E28" s="1470">
        <v>2711.1956306999996</v>
      </c>
      <c r="F28" s="1377">
        <f t="shared" si="2"/>
        <v>8.8802606504111203E-2</v>
      </c>
      <c r="G28" s="1378">
        <f t="shared" si="3"/>
        <v>9.8690257051731053E-2</v>
      </c>
      <c r="I28" s="219"/>
    </row>
    <row r="29" spans="1:9" ht="15.75" customHeight="1" thickBot="1">
      <c r="A29" s="835" t="s">
        <v>831</v>
      </c>
      <c r="B29" s="1493"/>
      <c r="C29" s="1497"/>
      <c r="D29" s="1494"/>
      <c r="E29" s="1470">
        <v>383.76126477999998</v>
      </c>
      <c r="F29" s="1388" t="str">
        <f t="shared" ref="F29" si="4">+IF(B29&gt;0,(C29-B29)/B29,"-")</f>
        <v>-</v>
      </c>
      <c r="G29" s="1389" t="str">
        <f t="shared" si="3"/>
        <v>-</v>
      </c>
    </row>
    <row r="30" spans="1:9" ht="21.75" customHeight="1" thickTop="1" thickBot="1">
      <c r="A30" s="351" t="s">
        <v>66</v>
      </c>
      <c r="B30" s="944">
        <v>992.13818305999996</v>
      </c>
      <c r="C30" s="1480">
        <v>953.34823366000001</v>
      </c>
      <c r="D30" s="1494"/>
      <c r="E30" s="1474">
        <v>1039.05064193</v>
      </c>
      <c r="F30" s="1349">
        <f t="shared" si="2"/>
        <v>-3.909732541525833E-2</v>
      </c>
      <c r="G30" s="1350">
        <f t="shared" si="3"/>
        <v>8.9896226000209592E-2</v>
      </c>
      <c r="H30" s="237"/>
      <c r="I30" s="217"/>
    </row>
    <row r="31" spans="1:9" ht="21.75" customHeight="1" thickTop="1" thickBot="1">
      <c r="A31" s="350" t="s">
        <v>67</v>
      </c>
      <c r="B31" s="942">
        <v>980.87000925999996</v>
      </c>
      <c r="C31" s="1481">
        <v>1264.08138166</v>
      </c>
      <c r="D31" s="1494"/>
      <c r="E31" s="1471">
        <v>998.48144098</v>
      </c>
      <c r="F31" s="1349">
        <f t="shared" si="2"/>
        <v>0.28873486774630197</v>
      </c>
      <c r="G31" s="1350">
        <f t="shared" si="3"/>
        <v>-0.21011300738502486</v>
      </c>
      <c r="H31" s="237"/>
    </row>
    <row r="32" spans="1:9" ht="15.75" customHeight="1" thickTop="1">
      <c r="A32" s="222" t="s">
        <v>438</v>
      </c>
      <c r="B32" s="938">
        <v>2.1725364599999999</v>
      </c>
      <c r="C32" s="1476">
        <v>1.03299691</v>
      </c>
      <c r="D32" s="1494"/>
      <c r="E32" s="1469">
        <v>1.63730598</v>
      </c>
      <c r="F32" s="1377">
        <f t="shared" si="2"/>
        <v>-0.52452033417197519</v>
      </c>
      <c r="G32" s="1378">
        <f t="shared" si="3"/>
        <v>0.58500568990085355</v>
      </c>
      <c r="I32" s="232"/>
    </row>
    <row r="33" spans="1:14" ht="15.75" customHeight="1">
      <c r="A33" s="222" t="s">
        <v>68</v>
      </c>
      <c r="B33" s="938">
        <v>2.12177054</v>
      </c>
      <c r="C33" s="1464">
        <v>2.93414654</v>
      </c>
      <c r="D33" s="1502"/>
      <c r="E33" s="1470">
        <v>2.4729023199999998</v>
      </c>
      <c r="F33" s="1377">
        <f t="shared" si="2"/>
        <v>0.38287646316363688</v>
      </c>
      <c r="G33" s="1378">
        <f t="shared" si="3"/>
        <v>-0.15719876758438936</v>
      </c>
    </row>
    <row r="34" spans="1:14" ht="15.75" customHeight="1">
      <c r="A34" s="835" t="s">
        <v>802</v>
      </c>
      <c r="B34" s="938">
        <v>221.99188651</v>
      </c>
      <c r="C34" s="1464">
        <v>228.26463579</v>
      </c>
      <c r="D34" s="1502"/>
      <c r="E34" s="1470">
        <v>252.45330034</v>
      </c>
      <c r="F34" s="1377">
        <f t="shared" si="2"/>
        <v>2.8256660090671525E-2</v>
      </c>
      <c r="G34" s="1378">
        <f t="shared" si="3"/>
        <v>0.1059676391232727</v>
      </c>
    </row>
    <row r="35" spans="1:14" ht="15.75" customHeight="1">
      <c r="A35" s="835" t="s">
        <v>582</v>
      </c>
      <c r="B35" s="938">
        <v>407.37991616000005</v>
      </c>
      <c r="C35" s="1464">
        <v>398.54923687000002</v>
      </c>
      <c r="D35" s="1502"/>
      <c r="E35" s="1494"/>
      <c r="F35" s="1377">
        <f t="shared" si="2"/>
        <v>-2.1676766427856375E-2</v>
      </c>
      <c r="G35" s="1482" t="s">
        <v>155</v>
      </c>
    </row>
    <row r="36" spans="1:14" ht="15.75" customHeight="1">
      <c r="A36" s="835" t="s">
        <v>813</v>
      </c>
      <c r="B36" s="938"/>
      <c r="C36" s="1464"/>
      <c r="D36" s="1494"/>
      <c r="E36" s="1470">
        <v>1.4028812099999999</v>
      </c>
      <c r="F36" s="1377" t="str">
        <f t="shared" si="2"/>
        <v>-</v>
      </c>
      <c r="G36" s="1378" t="str">
        <f t="shared" ref="G36:G41" si="5">+IF(C36&gt;0,(E36-C36)/C36,"-")</f>
        <v>-</v>
      </c>
    </row>
    <row r="37" spans="1:14" ht="15.75" customHeight="1">
      <c r="A37" s="835" t="s">
        <v>831</v>
      </c>
      <c r="B37" s="938">
        <v>279.05843760000005</v>
      </c>
      <c r="C37" s="1464">
        <v>333.40955431999998</v>
      </c>
      <c r="D37" s="1494"/>
      <c r="E37" s="1494"/>
      <c r="F37" s="1377">
        <f t="shared" si="2"/>
        <v>0.19476607547665825</v>
      </c>
      <c r="G37" s="1378">
        <f t="shared" si="5"/>
        <v>-1</v>
      </c>
    </row>
    <row r="38" spans="1:14" ht="15.75" customHeight="1">
      <c r="A38" s="222" t="s">
        <v>167</v>
      </c>
      <c r="B38" s="938">
        <v>490.83634820999998</v>
      </c>
      <c r="C38" s="1464">
        <v>465.09449625999997</v>
      </c>
      <c r="D38" s="1494"/>
      <c r="E38" s="1470">
        <v>551.0691867999999</v>
      </c>
      <c r="F38" s="1377">
        <f t="shared" si="2"/>
        <v>-5.2444877083525583E-2</v>
      </c>
      <c r="G38" s="1378">
        <f t="shared" si="5"/>
        <v>0.184854241947292</v>
      </c>
    </row>
    <row r="39" spans="1:14" ht="15.75" customHeight="1" thickBot="1">
      <c r="A39" s="222" t="s">
        <v>397</v>
      </c>
      <c r="B39" s="938">
        <v>0.22546916</v>
      </c>
      <c r="C39" s="1464">
        <v>0.21520576000000002</v>
      </c>
      <c r="D39" s="1494"/>
      <c r="E39" s="1470">
        <v>0.18555356000000001</v>
      </c>
      <c r="F39" s="1388">
        <f t="shared" si="2"/>
        <v>-4.5520194424816141E-2</v>
      </c>
      <c r="G39" s="1389">
        <f t="shared" si="5"/>
        <v>-0.13778534552235039</v>
      </c>
      <c r="H39" s="237"/>
    </row>
    <row r="40" spans="1:14" ht="21.75" customHeight="1" thickTop="1" thickBot="1">
      <c r="A40" s="350" t="s">
        <v>70</v>
      </c>
      <c r="B40" s="944">
        <v>1650.1127305799998</v>
      </c>
      <c r="C40" s="1480">
        <v>1500.2666746099999</v>
      </c>
      <c r="D40" s="1494"/>
      <c r="E40" s="1475">
        <v>1559.3345753800002</v>
      </c>
      <c r="F40" s="1349">
        <f t="shared" si="2"/>
        <v>-9.0809587243975989E-2</v>
      </c>
      <c r="G40" s="1350">
        <f t="shared" si="5"/>
        <v>3.9371600909121847E-2</v>
      </c>
      <c r="H40" s="237"/>
    </row>
    <row r="41" spans="1:14" ht="21.75" customHeight="1" thickTop="1" thickBot="1">
      <c r="A41" s="352" t="s">
        <v>71</v>
      </c>
      <c r="B41" s="942">
        <v>793.17515221999997</v>
      </c>
      <c r="C41" s="1481">
        <v>960.67897139997399</v>
      </c>
      <c r="D41" s="1504"/>
      <c r="E41" s="1045">
        <v>711.57898157</v>
      </c>
      <c r="F41" s="1349">
        <f t="shared" si="2"/>
        <v>0.21118137489702163</v>
      </c>
      <c r="G41" s="1350">
        <f t="shared" si="5"/>
        <v>-0.2592957660632112</v>
      </c>
      <c r="H41" s="237"/>
    </row>
    <row r="42" spans="1:14" s="200" customFormat="1" ht="13.5" thickTop="1">
      <c r="A42" s="1291" t="s">
        <v>820</v>
      </c>
      <c r="B42" s="1457"/>
      <c r="C42" s="1457"/>
      <c r="D42" s="1457"/>
      <c r="E42" s="1457"/>
      <c r="F42" s="1457"/>
      <c r="L42" s="1490"/>
      <c r="M42" s="1490"/>
      <c r="N42" s="1490"/>
    </row>
    <row r="43" spans="1:14" ht="32.25" customHeight="1">
      <c r="A43" s="1568" t="s">
        <v>363</v>
      </c>
      <c r="B43" s="1568"/>
      <c r="C43" s="1568"/>
      <c r="D43" s="1568"/>
      <c r="E43" s="1568"/>
      <c r="F43" s="1568"/>
      <c r="G43" s="1568"/>
    </row>
    <row r="44" spans="1:14" ht="54" customHeight="1">
      <c r="A44" s="1568" t="s">
        <v>703</v>
      </c>
      <c r="B44" s="1568"/>
      <c r="C44" s="1568"/>
      <c r="D44" s="1568"/>
      <c r="E44" s="1568"/>
      <c r="F44" s="1568"/>
      <c r="G44" s="1568"/>
    </row>
    <row r="45" spans="1:14" ht="39" customHeight="1">
      <c r="A45" s="1568" t="s">
        <v>817</v>
      </c>
      <c r="B45" s="1568"/>
      <c r="C45" s="1568"/>
      <c r="D45" s="1568"/>
      <c r="E45" s="1568"/>
      <c r="F45" s="1568"/>
      <c r="G45" s="1568"/>
    </row>
    <row r="46" spans="1:14" ht="30.75" customHeight="1">
      <c r="A46" s="1568" t="s">
        <v>815</v>
      </c>
      <c r="B46" s="1568"/>
      <c r="C46" s="1568"/>
      <c r="D46" s="1568"/>
      <c r="E46" s="1568"/>
      <c r="F46" s="1568"/>
      <c r="G46" s="1568"/>
    </row>
    <row r="47" spans="1:14" ht="43.5" customHeight="1">
      <c r="A47" s="1568" t="s">
        <v>818</v>
      </c>
      <c r="B47" s="1568"/>
      <c r="C47" s="1568"/>
      <c r="D47" s="1568"/>
      <c r="E47" s="1568"/>
      <c r="F47" s="1568"/>
      <c r="G47" s="1568"/>
    </row>
    <row r="48" spans="1:14">
      <c r="A48" s="195" t="s">
        <v>808</v>
      </c>
    </row>
    <row r="49" spans="1:1">
      <c r="A49" s="195" t="s">
        <v>711</v>
      </c>
    </row>
  </sheetData>
  <mergeCells count="10">
    <mergeCell ref="A9:A10"/>
    <mergeCell ref="B9:B10"/>
    <mergeCell ref="C9:C10"/>
    <mergeCell ref="E9:E10"/>
    <mergeCell ref="A47:G47"/>
    <mergeCell ref="F9:G9"/>
    <mergeCell ref="A45:G45"/>
    <mergeCell ref="A43:G43"/>
    <mergeCell ref="A44:G44"/>
    <mergeCell ref="A46:G46"/>
  </mergeCells>
  <phoneticPr fontId="37" type="noConversion"/>
  <printOptions horizontalCentered="1"/>
  <pageMargins left="0.6692913385826772" right="0.39370078740157483" top="0.78740157480314965" bottom="0" header="0.55118110236220474" footer="0"/>
  <pageSetup paperSize="9" scale="80" orientation="portrait" r:id="rId1"/>
  <headerFooter alignWithMargins="0"/>
  <ignoredErrors>
    <ignoredError sqref="F10"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B2:X19"/>
  <sheetViews>
    <sheetView workbookViewId="0"/>
  </sheetViews>
  <sheetFormatPr defaultRowHeight="12.75"/>
  <cols>
    <col min="1" max="1" width="0.42578125" customWidth="1"/>
    <col min="2" max="2" width="14.7109375" customWidth="1"/>
    <col min="3" max="3" width="18.5703125" style="733" bestFit="1" customWidth="1"/>
    <col min="4" max="4" width="15.7109375" customWidth="1"/>
    <col min="5" max="5" width="16.28515625" customWidth="1"/>
    <col min="6" max="6" width="18.5703125" bestFit="1" customWidth="1"/>
    <col min="7" max="7" width="17.140625" customWidth="1"/>
    <col min="8" max="8" width="14.5703125" customWidth="1"/>
    <col min="9" max="10" width="18.5703125" bestFit="1" customWidth="1"/>
    <col min="11" max="11" width="25.85546875" bestFit="1" customWidth="1"/>
    <col min="12" max="12" width="15.85546875" bestFit="1" customWidth="1"/>
    <col min="13" max="13" width="16.85546875" bestFit="1" customWidth="1"/>
    <col min="14" max="14" width="14.7109375" customWidth="1"/>
    <col min="15" max="15" width="12.42578125" customWidth="1"/>
    <col min="16" max="16" width="14.85546875" bestFit="1" customWidth="1"/>
    <col min="17" max="17" width="18.5703125" bestFit="1" customWidth="1"/>
    <col min="18" max="18" width="19.85546875" bestFit="1" customWidth="1"/>
    <col min="19" max="19" width="11.7109375" bestFit="1" customWidth="1"/>
    <col min="20" max="20" width="12.42578125" style="733" bestFit="1" customWidth="1"/>
    <col min="21" max="21" width="12.85546875" customWidth="1"/>
    <col min="22" max="22" width="10.28515625" bestFit="1" customWidth="1"/>
    <col min="23" max="23" width="12.140625" bestFit="1" customWidth="1"/>
    <col min="24" max="24" width="11.5703125" customWidth="1"/>
    <col min="25" max="25" width="4.7109375" customWidth="1"/>
  </cols>
  <sheetData>
    <row r="2" spans="2:24" s="739" customFormat="1" ht="18" customHeight="1">
      <c r="B2" s="737" t="s">
        <v>458</v>
      </c>
      <c r="C2" s="738" t="s">
        <v>143</v>
      </c>
      <c r="D2" s="738" t="s">
        <v>481</v>
      </c>
      <c r="E2" s="738" t="s">
        <v>482</v>
      </c>
      <c r="F2" s="738" t="s">
        <v>63</v>
      </c>
      <c r="G2" s="738" t="s">
        <v>443</v>
      </c>
      <c r="H2" s="738" t="s">
        <v>444</v>
      </c>
      <c r="I2" s="738" t="s">
        <v>66</v>
      </c>
      <c r="J2" s="738" t="s">
        <v>67</v>
      </c>
      <c r="K2" s="738" t="s">
        <v>440</v>
      </c>
      <c r="L2" s="738" t="s">
        <v>442</v>
      </c>
      <c r="M2" s="738" t="s">
        <v>69</v>
      </c>
      <c r="N2" s="738" t="s">
        <v>441</v>
      </c>
      <c r="O2" s="738" t="s">
        <v>252</v>
      </c>
      <c r="P2" s="738" t="s">
        <v>483</v>
      </c>
      <c r="Q2" s="738" t="s">
        <v>70</v>
      </c>
      <c r="R2" s="738" t="s">
        <v>71</v>
      </c>
      <c r="S2" s="738" t="s">
        <v>484</v>
      </c>
      <c r="T2" s="738" t="s">
        <v>485</v>
      </c>
      <c r="U2" s="738" t="s">
        <v>480</v>
      </c>
      <c r="V2" s="738" t="s">
        <v>479</v>
      </c>
      <c r="W2" s="738" t="s">
        <v>486</v>
      </c>
      <c r="X2" s="737" t="s">
        <v>478</v>
      </c>
    </row>
    <row r="3" spans="2:24" s="666" customFormat="1" ht="18" customHeight="1">
      <c r="B3" s="609" t="s">
        <v>558</v>
      </c>
      <c r="C3" s="735">
        <v>156063637.45999971</v>
      </c>
      <c r="D3" s="735">
        <v>23470689.98000003</v>
      </c>
      <c r="E3" s="735">
        <v>26303388.960000064</v>
      </c>
      <c r="F3" s="735">
        <v>152658109.33999959</v>
      </c>
      <c r="G3" s="735">
        <v>153464576.91999966</v>
      </c>
      <c r="H3" s="735">
        <v>1431104.4</v>
      </c>
      <c r="I3" s="735">
        <v>84691329.060000524</v>
      </c>
      <c r="J3" s="735">
        <v>-40747638.500000156</v>
      </c>
      <c r="K3" s="735">
        <v>0</v>
      </c>
      <c r="L3" s="735">
        <v>-2105.9000000208616</v>
      </c>
      <c r="M3" s="735">
        <v>11516809.549999997</v>
      </c>
      <c r="N3" s="735">
        <v>13876551.100000015</v>
      </c>
      <c r="O3" s="735">
        <v>283.27999999999997</v>
      </c>
      <c r="P3" s="735">
        <v>0</v>
      </c>
      <c r="Q3" s="735">
        <v>97124868.060000509</v>
      </c>
      <c r="R3" s="735">
        <v>-27789639.470000155</v>
      </c>
      <c r="S3" s="741">
        <f>(+G3+H3+K3+L3+N3)/1000000</f>
        <v>168.77012651999968</v>
      </c>
      <c r="T3" s="740"/>
      <c r="U3" s="740">
        <v>17.049994429999995</v>
      </c>
      <c r="V3" s="740">
        <v>6.8233159699999995</v>
      </c>
      <c r="W3" s="741">
        <f>SUM(T3:V3)</f>
        <v>23.873310399999994</v>
      </c>
      <c r="X3" s="670">
        <f t="shared" ref="X3:X18" si="0">+S3/W3</f>
        <v>7.0694061147045497</v>
      </c>
    </row>
    <row r="4" spans="2:24" s="607" customFormat="1" ht="18" customHeight="1">
      <c r="B4" s="609" t="s">
        <v>487</v>
      </c>
      <c r="C4" s="734">
        <v>15881732.090000002</v>
      </c>
      <c r="D4" s="734">
        <v>1715579.21</v>
      </c>
      <c r="E4" s="734">
        <v>2465541.87</v>
      </c>
      <c r="F4" s="734">
        <v>15024781.450000001</v>
      </c>
      <c r="G4" s="734">
        <v>15176953.320000002</v>
      </c>
      <c r="H4" s="734">
        <v>0</v>
      </c>
      <c r="I4" s="734">
        <v>6229075.0800000001</v>
      </c>
      <c r="J4" s="734">
        <v>-16597623.389999993</v>
      </c>
      <c r="K4" s="734">
        <v>0</v>
      </c>
      <c r="L4" s="734">
        <v>-6.4028427004814148E-9</v>
      </c>
      <c r="M4" s="734">
        <v>600336.90999999992</v>
      </c>
      <c r="N4" s="734">
        <v>10793374.189999998</v>
      </c>
      <c r="O4" s="734">
        <v>16.739999999999998</v>
      </c>
      <c r="P4" s="734">
        <v>0</v>
      </c>
      <c r="Q4" s="734">
        <v>7728570.6899999995</v>
      </c>
      <c r="R4" s="734">
        <v>-6703391.1600000001</v>
      </c>
      <c r="S4" s="741">
        <f>(+G4+H4+K4+L4+N4)/1000000</f>
        <v>25.970327509999994</v>
      </c>
      <c r="T4" s="741" t="e">
        <f>+#REF!</f>
        <v>#REF!</v>
      </c>
      <c r="U4" s="741">
        <v>0.55732376999999989</v>
      </c>
      <c r="V4" s="741">
        <v>0.83487994999999993</v>
      </c>
      <c r="W4" s="741" t="e">
        <f>SUM(T4:V4)</f>
        <v>#REF!</v>
      </c>
      <c r="X4" s="622" t="e">
        <f>+S4/W4</f>
        <v>#REF!</v>
      </c>
    </row>
    <row r="5" spans="2:24" s="607" customFormat="1" ht="18" customHeight="1">
      <c r="B5" s="609" t="s">
        <v>459</v>
      </c>
      <c r="C5" s="734">
        <v>59595.51</v>
      </c>
      <c r="D5" s="734">
        <v>1020785.27</v>
      </c>
      <c r="E5" s="734">
        <v>1020785.27</v>
      </c>
      <c r="F5" s="734">
        <v>45243.05</v>
      </c>
      <c r="G5" s="734">
        <v>59595.51</v>
      </c>
      <c r="H5" s="734">
        <v>0</v>
      </c>
      <c r="I5" s="734">
        <v>37491.56</v>
      </c>
      <c r="J5" s="734">
        <v>-350740.66</v>
      </c>
      <c r="K5" s="734">
        <v>0</v>
      </c>
      <c r="L5" s="734">
        <v>0</v>
      </c>
      <c r="M5" s="734">
        <v>4110</v>
      </c>
      <c r="N5" s="734">
        <v>95439.379999999932</v>
      </c>
      <c r="O5" s="734">
        <v>68.069999999999993</v>
      </c>
      <c r="P5" s="734">
        <v>0</v>
      </c>
      <c r="Q5" s="734">
        <v>102490.32</v>
      </c>
      <c r="R5" s="734">
        <v>-316121.96999999997</v>
      </c>
      <c r="S5" s="741">
        <f t="shared" ref="S5:S17" si="1">(+G5+H5+K5+L5+N5)/1000000</f>
        <v>0.15503488999999993</v>
      </c>
      <c r="T5" s="741" t="e">
        <f>+#REF!</f>
        <v>#REF!</v>
      </c>
      <c r="U5" s="741">
        <v>0</v>
      </c>
      <c r="V5" s="741">
        <v>6.8721700000000004E-3</v>
      </c>
      <c r="W5" s="741" t="e">
        <f t="shared" ref="W5:W17" si="2">SUM(T5:V5)</f>
        <v>#REF!</v>
      </c>
      <c r="X5" s="622" t="e">
        <f t="shared" si="0"/>
        <v>#REF!</v>
      </c>
    </row>
    <row r="6" spans="2:24" s="607" customFormat="1" ht="18" customHeight="1">
      <c r="B6" s="609" t="s">
        <v>559</v>
      </c>
      <c r="C6" s="734">
        <f>+C3-C4</f>
        <v>140181905.36999971</v>
      </c>
      <c r="D6" s="734">
        <f t="shared" ref="D6:V6" si="3">+D3-D4</f>
        <v>21755110.770000029</v>
      </c>
      <c r="E6" s="734">
        <f t="shared" si="3"/>
        <v>23837847.090000063</v>
      </c>
      <c r="F6" s="734">
        <f t="shared" si="3"/>
        <v>137633327.8899996</v>
      </c>
      <c r="G6" s="734">
        <f t="shared" si="3"/>
        <v>138287623.59999967</v>
      </c>
      <c r="H6" s="734">
        <f t="shared" si="3"/>
        <v>1431104.4</v>
      </c>
      <c r="I6" s="734">
        <f t="shared" si="3"/>
        <v>78462253.980000526</v>
      </c>
      <c r="J6" s="734">
        <f t="shared" si="3"/>
        <v>-24150015.110000163</v>
      </c>
      <c r="K6" s="734">
        <f t="shared" si="3"/>
        <v>0</v>
      </c>
      <c r="L6" s="734">
        <f t="shared" si="3"/>
        <v>-2105.9000000144588</v>
      </c>
      <c r="M6" s="734">
        <f t="shared" si="3"/>
        <v>10916472.639999997</v>
      </c>
      <c r="N6" s="734">
        <f t="shared" si="3"/>
        <v>3083176.9100000169</v>
      </c>
      <c r="O6" s="734">
        <f t="shared" si="3"/>
        <v>266.53999999999996</v>
      </c>
      <c r="P6" s="734">
        <f t="shared" si="3"/>
        <v>0</v>
      </c>
      <c r="Q6" s="734">
        <f t="shared" si="3"/>
        <v>89396297.370000511</v>
      </c>
      <c r="R6" s="734">
        <f t="shared" si="3"/>
        <v>-21086248.310000155</v>
      </c>
      <c r="S6" s="741">
        <f t="shared" si="3"/>
        <v>142.79979900999967</v>
      </c>
      <c r="T6" s="741" t="e">
        <f>+#REF!</f>
        <v>#REF!</v>
      </c>
      <c r="U6" s="741">
        <f t="shared" si="3"/>
        <v>16.492670659999995</v>
      </c>
      <c r="V6" s="741">
        <f t="shared" si="3"/>
        <v>5.98843602</v>
      </c>
      <c r="W6" s="741" t="e">
        <f t="shared" si="2"/>
        <v>#REF!</v>
      </c>
      <c r="X6" s="622" t="e">
        <f t="shared" si="0"/>
        <v>#REF!</v>
      </c>
    </row>
    <row r="7" spans="2:24" s="607" customFormat="1" ht="18" customHeight="1">
      <c r="B7" s="609" t="s">
        <v>461</v>
      </c>
      <c r="C7" s="734">
        <v>116771489.46999951</v>
      </c>
      <c r="D7" s="734">
        <v>565862353.94999623</v>
      </c>
      <c r="E7" s="734">
        <v>566486376.94999564</v>
      </c>
      <c r="F7" s="734">
        <v>93018974.999999642</v>
      </c>
      <c r="G7" s="734">
        <v>116658939.46999948</v>
      </c>
      <c r="H7" s="734">
        <v>13500.48</v>
      </c>
      <c r="I7" s="734">
        <v>44115392.090000309</v>
      </c>
      <c r="J7" s="734">
        <v>-74265340.420000792</v>
      </c>
      <c r="K7" s="734">
        <v>90666.71</v>
      </c>
      <c r="L7" s="734">
        <v>-2025.2900008745492</v>
      </c>
      <c r="M7" s="734">
        <v>9079879.1699999683</v>
      </c>
      <c r="N7" s="734">
        <v>32399935.789999895</v>
      </c>
      <c r="O7" s="734">
        <v>21108.09</v>
      </c>
      <c r="P7" s="734">
        <v>14014.55</v>
      </c>
      <c r="Q7" s="734">
        <v>73602189.559999719</v>
      </c>
      <c r="R7" s="734">
        <v>-62148558.870001212</v>
      </c>
      <c r="S7" s="734">
        <f t="shared" si="1"/>
        <v>149.16101715999849</v>
      </c>
      <c r="T7" s="734" t="e">
        <f>+#REF!</f>
        <v>#REF!</v>
      </c>
      <c r="U7" s="734">
        <v>17.31601247</v>
      </c>
      <c r="V7" s="734">
        <v>4.4884967199999997</v>
      </c>
      <c r="W7" s="734" t="e">
        <f t="shared" si="2"/>
        <v>#REF!</v>
      </c>
      <c r="X7" s="622" t="e">
        <f t="shared" si="0"/>
        <v>#REF!</v>
      </c>
    </row>
    <row r="8" spans="2:24" s="607" customFormat="1" ht="18" customHeight="1">
      <c r="B8" s="609" t="s">
        <v>462</v>
      </c>
      <c r="C8" s="734">
        <v>190314808.25000066</v>
      </c>
      <c r="D8" s="734">
        <v>95992909.679999441</v>
      </c>
      <c r="E8" s="734">
        <v>98604002.829999417</v>
      </c>
      <c r="F8" s="734">
        <v>166812678.84000111</v>
      </c>
      <c r="G8" s="734">
        <v>189490367.62000078</v>
      </c>
      <c r="H8" s="734">
        <v>66709.06</v>
      </c>
      <c r="I8" s="734">
        <v>78615867.969999701</v>
      </c>
      <c r="J8" s="734">
        <v>-74565607.280000538</v>
      </c>
      <c r="K8" s="734">
        <v>316922.65999999997</v>
      </c>
      <c r="L8" s="734">
        <v>4963.9499996975064</v>
      </c>
      <c r="M8" s="734">
        <v>13740374.170000058</v>
      </c>
      <c r="N8" s="734">
        <v>44582856.110000357</v>
      </c>
      <c r="O8" s="734">
        <v>24440.44</v>
      </c>
      <c r="P8" s="734">
        <v>7849.93</v>
      </c>
      <c r="Q8" s="734">
        <v>120369857.05999899</v>
      </c>
      <c r="R8" s="734">
        <v>-57642189.109999716</v>
      </c>
      <c r="S8" s="734">
        <f t="shared" si="1"/>
        <v>234.46181940000082</v>
      </c>
      <c r="T8" s="734" t="e">
        <f>+#REF!</f>
        <v>#REF!</v>
      </c>
      <c r="U8" s="734">
        <v>36.378356719999999</v>
      </c>
      <c r="V8" s="734">
        <v>10.277691429999999</v>
      </c>
      <c r="W8" s="734" t="e">
        <f t="shared" si="2"/>
        <v>#REF!</v>
      </c>
      <c r="X8" s="622" t="e">
        <f t="shared" si="0"/>
        <v>#REF!</v>
      </c>
    </row>
    <row r="9" spans="2:24" s="607" customFormat="1" ht="18" customHeight="1">
      <c r="B9" s="609" t="s">
        <v>463</v>
      </c>
      <c r="C9" s="734">
        <v>146615406.55000025</v>
      </c>
      <c r="D9" s="734">
        <v>36732994.249999955</v>
      </c>
      <c r="E9" s="734">
        <v>42159845.28999988</v>
      </c>
      <c r="F9" s="734">
        <v>134546982.84000021</v>
      </c>
      <c r="G9" s="734">
        <v>145355651.99000043</v>
      </c>
      <c r="H9" s="734">
        <v>73019.22</v>
      </c>
      <c r="I9" s="734">
        <v>55708841.659999929</v>
      </c>
      <c r="J9" s="734">
        <v>-53446298.290000252</v>
      </c>
      <c r="K9" s="734">
        <v>827963.31</v>
      </c>
      <c r="L9" s="734">
        <v>65363.870000265539</v>
      </c>
      <c r="M9" s="734">
        <v>9617944.3200000431</v>
      </c>
      <c r="N9" s="734">
        <v>30282498.280000012</v>
      </c>
      <c r="O9" s="734">
        <v>51662.6</v>
      </c>
      <c r="P9" s="734">
        <v>11161.67</v>
      </c>
      <c r="Q9" s="734">
        <v>83617179.119999945</v>
      </c>
      <c r="R9" s="734">
        <v>-40498041.699999943</v>
      </c>
      <c r="S9" s="734">
        <f t="shared" si="1"/>
        <v>176.60449667000071</v>
      </c>
      <c r="T9" s="734" t="e">
        <f>+#REF!</f>
        <v>#REF!</v>
      </c>
      <c r="U9" s="734">
        <v>47.490001249999999</v>
      </c>
      <c r="V9" s="734">
        <v>14.051533470000001</v>
      </c>
      <c r="W9" s="734" t="e">
        <f t="shared" si="2"/>
        <v>#REF!</v>
      </c>
      <c r="X9" s="622" t="e">
        <f t="shared" si="0"/>
        <v>#REF!</v>
      </c>
    </row>
    <row r="10" spans="2:24" s="607" customFormat="1" ht="18" customHeight="1">
      <c r="B10" s="609" t="s">
        <v>464</v>
      </c>
      <c r="C10" s="734">
        <v>103271061.39000015</v>
      </c>
      <c r="D10" s="734">
        <v>18013593.740000021</v>
      </c>
      <c r="E10" s="734">
        <v>19458104.73000003</v>
      </c>
      <c r="F10" s="734">
        <v>96620730.199999854</v>
      </c>
      <c r="G10" s="734">
        <v>102304362.99000014</v>
      </c>
      <c r="H10" s="734">
        <v>62171.74</v>
      </c>
      <c r="I10" s="734">
        <v>36581294.009999938</v>
      </c>
      <c r="J10" s="734">
        <v>-31232093.780000016</v>
      </c>
      <c r="K10" s="734">
        <v>171564.63</v>
      </c>
      <c r="L10" s="734">
        <v>5572.9300001561642</v>
      </c>
      <c r="M10" s="734">
        <v>6452233.6299999943</v>
      </c>
      <c r="N10" s="734">
        <v>19363987.259999979</v>
      </c>
      <c r="O10" s="734">
        <v>16692</v>
      </c>
      <c r="P10" s="734">
        <v>3349.58</v>
      </c>
      <c r="Q10" s="734">
        <v>54619621.030000031</v>
      </c>
      <c r="R10" s="734">
        <v>-23257020.769999981</v>
      </c>
      <c r="S10" s="734">
        <f>(+G10+H10+K10+L10+N10)/1000000</f>
        <v>121.90765955000026</v>
      </c>
      <c r="T10" s="734" t="e">
        <f>+#REF!</f>
        <v>#REF!</v>
      </c>
      <c r="U10" s="734">
        <v>39.715751910000002</v>
      </c>
      <c r="V10" s="734">
        <v>13.64954453</v>
      </c>
      <c r="W10" s="734" t="e">
        <f t="shared" si="2"/>
        <v>#REF!</v>
      </c>
      <c r="X10" s="622" t="e">
        <f t="shared" si="0"/>
        <v>#REF!</v>
      </c>
    </row>
    <row r="11" spans="2:24" s="607" customFormat="1" ht="18" customHeight="1">
      <c r="B11" s="609" t="s">
        <v>465</v>
      </c>
      <c r="C11" s="734">
        <v>155000209.21999991</v>
      </c>
      <c r="D11" s="734">
        <v>21631831.709999997</v>
      </c>
      <c r="E11" s="734">
        <v>26114438.989999998</v>
      </c>
      <c r="F11" s="734">
        <v>145965952.1400004</v>
      </c>
      <c r="G11" s="734">
        <v>152575239.55999976</v>
      </c>
      <c r="H11" s="734">
        <v>58846.44</v>
      </c>
      <c r="I11" s="734">
        <v>55225979.179999918</v>
      </c>
      <c r="J11" s="734">
        <v>-46094721.90999987</v>
      </c>
      <c r="K11" s="734">
        <v>234620.39</v>
      </c>
      <c r="L11" s="734">
        <v>9668.8600002080202</v>
      </c>
      <c r="M11" s="734">
        <v>9298829.1600000076</v>
      </c>
      <c r="N11" s="734">
        <v>24447974.379999921</v>
      </c>
      <c r="O11" s="734">
        <v>13590.7</v>
      </c>
      <c r="P11" s="734">
        <v>2684.92</v>
      </c>
      <c r="Q11" s="734">
        <v>78483662.53000018</v>
      </c>
      <c r="R11" s="734">
        <v>-35345036.849999994</v>
      </c>
      <c r="S11" s="734">
        <f t="shared" si="1"/>
        <v>177.32634962999987</v>
      </c>
      <c r="T11" s="734" t="e">
        <f>+#REF!</f>
        <v>#REF!</v>
      </c>
      <c r="U11" s="734">
        <v>77.522503669999992</v>
      </c>
      <c r="V11" s="734">
        <v>20.30346553</v>
      </c>
      <c r="W11" s="734" t="e">
        <f t="shared" si="2"/>
        <v>#REF!</v>
      </c>
      <c r="X11" s="622" t="e">
        <f t="shared" si="0"/>
        <v>#REF!</v>
      </c>
    </row>
    <row r="12" spans="2:24" s="607" customFormat="1" ht="18" customHeight="1">
      <c r="B12" s="609" t="s">
        <v>466</v>
      </c>
      <c r="C12" s="734">
        <v>214063821.62999994</v>
      </c>
      <c r="D12" s="734">
        <v>28660090.840000007</v>
      </c>
      <c r="E12" s="734">
        <v>41340228.079999983</v>
      </c>
      <c r="F12" s="734">
        <v>196766821.45000017</v>
      </c>
      <c r="G12" s="734">
        <v>205210922.28999993</v>
      </c>
      <c r="H12" s="734">
        <v>205555.81</v>
      </c>
      <c r="I12" s="734">
        <v>68937621.740000084</v>
      </c>
      <c r="J12" s="734">
        <v>-55539131.28000021</v>
      </c>
      <c r="K12" s="734">
        <v>253401.47</v>
      </c>
      <c r="L12" s="734">
        <v>59514.680000282824</v>
      </c>
      <c r="M12" s="734">
        <v>13178909.999999978</v>
      </c>
      <c r="N12" s="734">
        <v>30251937.539999988</v>
      </c>
      <c r="O12" s="734">
        <v>17196.05</v>
      </c>
      <c r="P12" s="734">
        <v>12427.57</v>
      </c>
      <c r="Q12" s="734">
        <v>98167948.780000135</v>
      </c>
      <c r="R12" s="734">
        <v>-40996071.01000002</v>
      </c>
      <c r="S12" s="734">
        <f t="shared" si="1"/>
        <v>235.98133179000021</v>
      </c>
      <c r="T12" s="734" t="e">
        <f>+#REF!</f>
        <v>#REF!</v>
      </c>
      <c r="U12" s="734">
        <v>154.13714694000001</v>
      </c>
      <c r="V12" s="734">
        <v>30.18058224</v>
      </c>
      <c r="W12" s="734" t="e">
        <f t="shared" si="2"/>
        <v>#REF!</v>
      </c>
      <c r="X12" s="622" t="e">
        <f t="shared" si="0"/>
        <v>#REF!</v>
      </c>
    </row>
    <row r="13" spans="2:24" s="607" customFormat="1" ht="18" customHeight="1">
      <c r="B13" s="609" t="s">
        <v>467</v>
      </c>
      <c r="C13" s="734">
        <v>315748754.0199995</v>
      </c>
      <c r="D13" s="734">
        <v>38567285.029999979</v>
      </c>
      <c r="E13" s="734">
        <v>59385717.179999948</v>
      </c>
      <c r="F13" s="734">
        <v>288717734.60999984</v>
      </c>
      <c r="G13" s="734">
        <v>299732068.78999966</v>
      </c>
      <c r="H13" s="734">
        <v>472495.05</v>
      </c>
      <c r="I13" s="734">
        <v>100891914.39999987</v>
      </c>
      <c r="J13" s="734">
        <v>-89488858.24999997</v>
      </c>
      <c r="K13" s="734">
        <v>544852.88</v>
      </c>
      <c r="L13" s="734">
        <v>378092.52000004053</v>
      </c>
      <c r="M13" s="734">
        <v>18623281.559999939</v>
      </c>
      <c r="N13" s="734">
        <v>41913979.230000004</v>
      </c>
      <c r="O13" s="734">
        <v>29910.54</v>
      </c>
      <c r="P13" s="734">
        <v>11092.54</v>
      </c>
      <c r="Q13" s="734">
        <v>138294586.96999991</v>
      </c>
      <c r="R13" s="734">
        <v>-65390321.550000012</v>
      </c>
      <c r="S13" s="734">
        <f t="shared" si="1"/>
        <v>343.04148846999971</v>
      </c>
      <c r="T13" s="734" t="e">
        <f>+#REF!</f>
        <v>#REF!</v>
      </c>
      <c r="U13" s="734">
        <v>239.97218669999998</v>
      </c>
      <c r="V13" s="734">
        <v>64.423755900000003</v>
      </c>
      <c r="W13" s="734" t="e">
        <f t="shared" si="2"/>
        <v>#REF!</v>
      </c>
      <c r="X13" s="622" t="e">
        <f t="shared" si="0"/>
        <v>#REF!</v>
      </c>
    </row>
    <row r="14" spans="2:24" s="607" customFormat="1" ht="18" customHeight="1">
      <c r="B14" s="609" t="s">
        <v>468</v>
      </c>
      <c r="C14" s="734">
        <v>214714221.23000002</v>
      </c>
      <c r="D14" s="734">
        <v>26436345.750000004</v>
      </c>
      <c r="E14" s="734">
        <v>48813166.559999987</v>
      </c>
      <c r="F14" s="734">
        <v>192451412.08999994</v>
      </c>
      <c r="G14" s="734">
        <v>200023998.38999996</v>
      </c>
      <c r="H14" s="734">
        <v>356470.81</v>
      </c>
      <c r="I14" s="734">
        <v>59677801.740000032</v>
      </c>
      <c r="J14" s="734">
        <v>-66752719.000000037</v>
      </c>
      <c r="K14" s="734">
        <v>223625.4</v>
      </c>
      <c r="L14" s="734">
        <v>1584558.7100000568</v>
      </c>
      <c r="M14" s="734">
        <v>13024181.010000007</v>
      </c>
      <c r="N14" s="734">
        <v>25267684.859999999</v>
      </c>
      <c r="O14" s="734">
        <v>12208.74</v>
      </c>
      <c r="P14" s="734">
        <v>9729.02</v>
      </c>
      <c r="Q14" s="734">
        <v>84423924.720000029</v>
      </c>
      <c r="R14" s="734">
        <v>-51376854.239999972</v>
      </c>
      <c r="S14" s="734">
        <f t="shared" si="1"/>
        <v>227.45633817000001</v>
      </c>
      <c r="T14" s="734" t="e">
        <f>+#REF!</f>
        <v>#REF!</v>
      </c>
      <c r="U14" s="734">
        <v>377.98588898999998</v>
      </c>
      <c r="V14" s="734">
        <v>48.23228769</v>
      </c>
      <c r="W14" s="734" t="e">
        <f t="shared" si="2"/>
        <v>#REF!</v>
      </c>
      <c r="X14" s="622" t="e">
        <f>+S14/W14</f>
        <v>#REF!</v>
      </c>
    </row>
    <row r="15" spans="2:24" s="607" customFormat="1" ht="18" customHeight="1">
      <c r="B15" s="609" t="s">
        <v>469</v>
      </c>
      <c r="C15" s="734">
        <v>422583007.46000034</v>
      </c>
      <c r="D15" s="734">
        <v>39096494.509999968</v>
      </c>
      <c r="E15" s="734">
        <v>76473542.399999991</v>
      </c>
      <c r="F15" s="734">
        <v>385557349.10000014</v>
      </c>
      <c r="G15" s="734">
        <v>394111857.55000061</v>
      </c>
      <c r="H15" s="734">
        <v>263336.17</v>
      </c>
      <c r="I15" s="734">
        <v>119480067.8800001</v>
      </c>
      <c r="J15" s="734">
        <v>-99343512.989999965</v>
      </c>
      <c r="K15" s="734">
        <v>925432.69</v>
      </c>
      <c r="L15" s="734">
        <v>1221533.2199998945</v>
      </c>
      <c r="M15" s="734">
        <v>28549494.699999977</v>
      </c>
      <c r="N15" s="734">
        <v>40078016.429999992</v>
      </c>
      <c r="O15" s="734">
        <v>11160.14</v>
      </c>
      <c r="P15" s="734">
        <v>96377.01</v>
      </c>
      <c r="Q15" s="734">
        <v>161241884.38000003</v>
      </c>
      <c r="R15" s="734">
        <v>-70223315.300000027</v>
      </c>
      <c r="S15" s="734">
        <f t="shared" si="1"/>
        <v>436.60017606000054</v>
      </c>
      <c r="T15" s="734" t="e">
        <f>+#REF!</f>
        <v>#REF!</v>
      </c>
      <c r="U15" s="734">
        <v>664.57482554000001</v>
      </c>
      <c r="V15" s="734">
        <v>63.054729789999996</v>
      </c>
      <c r="W15" s="734" t="e">
        <f t="shared" si="2"/>
        <v>#REF!</v>
      </c>
      <c r="X15" s="622" t="e">
        <f t="shared" si="0"/>
        <v>#REF!</v>
      </c>
    </row>
    <row r="16" spans="2:24" s="607" customFormat="1" ht="18" customHeight="1">
      <c r="B16" s="609" t="s">
        <v>470</v>
      </c>
      <c r="C16" s="734">
        <v>395277884.36999983</v>
      </c>
      <c r="D16" s="734">
        <v>15849438.549999995</v>
      </c>
      <c r="E16" s="734">
        <v>60606560.669999972</v>
      </c>
      <c r="F16" s="734">
        <v>356064746.64999986</v>
      </c>
      <c r="G16" s="734">
        <v>358766098.89999986</v>
      </c>
      <c r="H16" s="734">
        <v>5255.8</v>
      </c>
      <c r="I16" s="734">
        <v>105436247.59000005</v>
      </c>
      <c r="J16" s="734">
        <v>-82488008.510000035</v>
      </c>
      <c r="K16" s="734">
        <v>69344.06</v>
      </c>
      <c r="L16" s="734">
        <v>4218356.2900000662</v>
      </c>
      <c r="M16" s="734">
        <v>26861428.750000004</v>
      </c>
      <c r="N16" s="734">
        <v>26398897.250000007</v>
      </c>
      <c r="O16" s="734">
        <v>4115.4799999999996</v>
      </c>
      <c r="P16" s="734">
        <v>0</v>
      </c>
      <c r="Q16" s="734">
        <v>140689623.95000008</v>
      </c>
      <c r="R16" s="734">
        <v>-60189243.039999999</v>
      </c>
      <c r="S16" s="734">
        <f t="shared" si="1"/>
        <v>389.45795229999993</v>
      </c>
      <c r="T16" s="734" t="e">
        <f>+#REF!</f>
        <v>#REF!</v>
      </c>
      <c r="U16" s="734">
        <v>650.85621414000002</v>
      </c>
      <c r="V16" s="734">
        <v>55.523068719999998</v>
      </c>
      <c r="W16" s="734" t="e">
        <f t="shared" si="2"/>
        <v>#REF!</v>
      </c>
      <c r="X16" s="622" t="e">
        <f t="shared" si="0"/>
        <v>#REF!</v>
      </c>
    </row>
    <row r="17" spans="2:24" s="607" customFormat="1" ht="18" customHeight="1">
      <c r="B17" s="609" t="s">
        <v>471</v>
      </c>
      <c r="C17" s="734">
        <v>1415617535.0700002</v>
      </c>
      <c r="D17" s="734">
        <v>17786047.799999997</v>
      </c>
      <c r="E17" s="734">
        <v>186397665.03</v>
      </c>
      <c r="F17" s="734">
        <v>1282592965.6700001</v>
      </c>
      <c r="G17" s="734">
        <v>1290890081.3000004</v>
      </c>
      <c r="H17" s="734">
        <v>5311.08</v>
      </c>
      <c r="I17" s="734">
        <v>604646141.05000007</v>
      </c>
      <c r="J17" s="734">
        <v>-430111419.86000013</v>
      </c>
      <c r="K17" s="734">
        <v>1214916.82</v>
      </c>
      <c r="L17" s="734">
        <v>12835766.260000288</v>
      </c>
      <c r="M17" s="734">
        <v>108261231.15999998</v>
      </c>
      <c r="N17" s="734">
        <v>41610654.620000005</v>
      </c>
      <c r="O17" s="734">
        <v>43956.52</v>
      </c>
      <c r="P17" s="734">
        <v>4603.96</v>
      </c>
      <c r="Q17" s="734">
        <v>708899129.44000018</v>
      </c>
      <c r="R17" s="734">
        <v>-370393278.91000003</v>
      </c>
      <c r="S17" s="734">
        <f t="shared" si="1"/>
        <v>1346.5567300800003</v>
      </c>
      <c r="T17" s="734" t="e">
        <f>+#REF!</f>
        <v>#REF!</v>
      </c>
      <c r="U17" s="734">
        <v>1039.4332967100001</v>
      </c>
      <c r="V17" s="734">
        <v>97.343927930000007</v>
      </c>
      <c r="W17" s="734" t="e">
        <f t="shared" si="2"/>
        <v>#REF!</v>
      </c>
      <c r="X17" s="622" t="e">
        <f t="shared" si="0"/>
        <v>#REF!</v>
      </c>
    </row>
    <row r="18" spans="2:24" s="607" customFormat="1" ht="16.5" customHeight="1">
      <c r="C18" s="736">
        <f t="shared" ref="C18:W18" si="4">SUM(C4:C17)</f>
        <v>3846101431.6299996</v>
      </c>
      <c r="D18" s="736">
        <f t="shared" si="4"/>
        <v>929120861.05999565</v>
      </c>
      <c r="E18" s="736">
        <f t="shared" si="4"/>
        <v>1253163822.9399948</v>
      </c>
      <c r="F18" s="736">
        <f t="shared" si="4"/>
        <v>3491819700.9800005</v>
      </c>
      <c r="G18" s="736">
        <f t="shared" si="4"/>
        <v>3608643761.2800007</v>
      </c>
      <c r="H18" s="736">
        <f t="shared" si="4"/>
        <v>3013776.0599999996</v>
      </c>
      <c r="I18" s="736">
        <f t="shared" si="4"/>
        <v>1414045989.9300005</v>
      </c>
      <c r="J18" s="736">
        <f t="shared" si="4"/>
        <v>-1144426090.7300019</v>
      </c>
      <c r="K18" s="736">
        <f t="shared" si="4"/>
        <v>4873311.0200000005</v>
      </c>
      <c r="L18" s="736">
        <f t="shared" si="4"/>
        <v>20379260.100000061</v>
      </c>
      <c r="M18" s="736">
        <f t="shared" si="4"/>
        <v>268208707.17999995</v>
      </c>
      <c r="N18" s="736">
        <f t="shared" si="4"/>
        <v>370570412.2300002</v>
      </c>
      <c r="O18" s="736">
        <f t="shared" si="4"/>
        <v>246392.64999999997</v>
      </c>
      <c r="P18" s="736">
        <f t="shared" si="4"/>
        <v>173290.74999999997</v>
      </c>
      <c r="Q18" s="736">
        <f t="shared" si="4"/>
        <v>1839636965.9199996</v>
      </c>
      <c r="R18" s="736">
        <f t="shared" si="4"/>
        <v>-905565692.79000103</v>
      </c>
      <c r="S18" s="736">
        <f t="shared" si="4"/>
        <v>4007.48052069</v>
      </c>
      <c r="T18" s="736" t="e">
        <f t="shared" si="4"/>
        <v>#REF!</v>
      </c>
      <c r="U18" s="736">
        <f t="shared" si="4"/>
        <v>3362.4321794699999</v>
      </c>
      <c r="V18" s="736">
        <f t="shared" si="4"/>
        <v>428.35927209000005</v>
      </c>
      <c r="W18" s="736" t="e">
        <f t="shared" si="4"/>
        <v>#REF!</v>
      </c>
      <c r="X18" s="622" t="e">
        <f t="shared" si="0"/>
        <v>#REF!</v>
      </c>
    </row>
    <row r="19" spans="2:24">
      <c r="C19" s="736"/>
      <c r="D19" s="736"/>
      <c r="E19" s="736"/>
      <c r="F19" s="736"/>
      <c r="G19" s="736"/>
      <c r="H19" s="736"/>
      <c r="I19" s="736"/>
      <c r="J19" s="736"/>
      <c r="K19" s="736"/>
      <c r="L19" s="736"/>
      <c r="M19" s="736"/>
      <c r="N19" s="736"/>
      <c r="O19" s="736"/>
      <c r="P19" s="736"/>
      <c r="Q19" s="736"/>
      <c r="R19" s="736"/>
      <c r="S19" s="736"/>
      <c r="T19" s="736"/>
      <c r="U19" s="736"/>
      <c r="V19" s="736"/>
      <c r="W19" s="736"/>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enableFormatConditionsCalculation="0">
    <tabColor theme="6" tint="0.59999389629810485"/>
    <pageSetUpPr fitToPage="1"/>
  </sheetPr>
  <dimension ref="A1:K37"/>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0" width="9.140625" style="89"/>
    <col min="11" max="11" width="3.140625" style="195" customWidth="1"/>
    <col min="12" max="16384" width="9.140625" style="195"/>
  </cols>
  <sheetData>
    <row r="1" spans="1:11" ht="27.75">
      <c r="A1" s="1183" t="s">
        <v>563</v>
      </c>
      <c r="B1" s="206"/>
      <c r="C1" s="206"/>
      <c r="D1" s="206"/>
      <c r="E1" s="206"/>
      <c r="F1" s="206"/>
      <c r="G1" s="206"/>
      <c r="H1" s="206"/>
      <c r="I1" s="206"/>
      <c r="J1" s="195"/>
    </row>
    <row r="2" spans="1:11" s="216" customFormat="1" ht="26.25">
      <c r="A2" s="702" t="s">
        <v>503</v>
      </c>
      <c r="B2" s="700"/>
      <c r="C2" s="210"/>
      <c r="D2" s="210"/>
      <c r="E2" s="210"/>
      <c r="F2" s="210"/>
      <c r="G2" s="210"/>
      <c r="H2" s="210"/>
      <c r="I2" s="210"/>
      <c r="J2" s="210"/>
      <c r="K2" s="696"/>
    </row>
    <row r="3" spans="1:11" s="216" customFormat="1" ht="21.95" customHeight="1">
      <c r="A3" s="702"/>
      <c r="B3" s="210"/>
      <c r="C3" s="210"/>
      <c r="D3" s="210"/>
      <c r="E3" s="210"/>
      <c r="F3" s="210"/>
      <c r="G3" s="210"/>
      <c r="H3" s="210"/>
      <c r="I3" s="210"/>
      <c r="J3" s="210"/>
      <c r="K3" s="696"/>
    </row>
    <row r="4" spans="1:11" s="216" customFormat="1" ht="21.95" customHeight="1">
      <c r="A4" s="663" t="s">
        <v>144</v>
      </c>
      <c r="B4" s="210"/>
      <c r="C4" s="210"/>
      <c r="D4" s="210"/>
      <c r="E4" s="210"/>
      <c r="F4" s="210"/>
      <c r="G4" s="210"/>
      <c r="H4" s="210"/>
      <c r="I4" s="210"/>
      <c r="J4" s="210"/>
      <c r="K4" s="696"/>
    </row>
    <row r="5" spans="1:11" s="216" customFormat="1" ht="21.95" customHeight="1">
      <c r="A5" s="697" t="s">
        <v>626</v>
      </c>
      <c r="B5" s="2"/>
      <c r="C5" s="2"/>
      <c r="D5" s="2"/>
      <c r="E5" s="2"/>
      <c r="F5" s="2"/>
      <c r="G5" s="2"/>
      <c r="H5" s="2"/>
      <c r="I5" s="2"/>
      <c r="J5" s="2"/>
    </row>
    <row r="6" spans="1:11" s="216" customFormat="1" ht="21.95" customHeight="1">
      <c r="A6" s="664" t="s">
        <v>154</v>
      </c>
      <c r="B6" s="650"/>
      <c r="C6" s="650"/>
      <c r="D6" s="650"/>
      <c r="E6" s="650"/>
      <c r="F6" s="650"/>
      <c r="G6" s="650"/>
      <c r="H6" s="650"/>
      <c r="I6" s="650"/>
      <c r="J6" s="650"/>
    </row>
    <row r="7" spans="1:11" ht="21.95" customHeight="1" thickBot="1"/>
    <row r="8" spans="1:11" ht="21" customHeight="1" thickTop="1">
      <c r="A8" s="1617" t="s">
        <v>72</v>
      </c>
      <c r="B8" s="334"/>
      <c r="C8" s="263"/>
      <c r="D8" s="264"/>
      <c r="E8" s="263"/>
      <c r="F8" s="264"/>
      <c r="G8" s="263"/>
      <c r="H8" s="263"/>
      <c r="I8" s="1613" t="s">
        <v>435</v>
      </c>
      <c r="J8" s="1614"/>
    </row>
    <row r="9" spans="1:11" s="93" customFormat="1" ht="21" customHeight="1" thickBot="1">
      <c r="A9" s="1618"/>
      <c r="B9" s="335" t="s">
        <v>58</v>
      </c>
      <c r="C9" s="91">
        <v>2012</v>
      </c>
      <c r="D9" s="92" t="s">
        <v>73</v>
      </c>
      <c r="E9" s="91">
        <v>2013</v>
      </c>
      <c r="F9" s="92" t="s">
        <v>73</v>
      </c>
      <c r="G9" s="91">
        <v>2014</v>
      </c>
      <c r="H9" s="91" t="s">
        <v>73</v>
      </c>
      <c r="I9" s="1615"/>
      <c r="J9" s="1616"/>
    </row>
    <row r="10" spans="1:11" ht="21" customHeight="1" thickTop="1" thickBot="1">
      <c r="A10" s="1619"/>
      <c r="B10" s="225"/>
      <c r="C10" s="265"/>
      <c r="D10" s="265"/>
      <c r="E10" s="265"/>
      <c r="F10" s="266"/>
      <c r="G10" s="265"/>
      <c r="H10" s="265"/>
      <c r="I10" s="1339" t="s">
        <v>630</v>
      </c>
      <c r="J10" s="1391" t="s">
        <v>710</v>
      </c>
    </row>
    <row r="11" spans="1:11" ht="18" customHeight="1" thickTop="1">
      <c r="A11" s="95" t="s">
        <v>336</v>
      </c>
      <c r="B11" s="673" t="s">
        <v>607</v>
      </c>
      <c r="C11" s="945">
        <v>47</v>
      </c>
      <c r="D11" s="1077">
        <f t="shared" ref="D11:D33" si="0">+C11/C$33</f>
        <v>2.5279146317850302E-4</v>
      </c>
      <c r="E11" s="945">
        <v>510</v>
      </c>
      <c r="F11" s="1077">
        <f t="shared" ref="F11:F33" si="1">+E11/E$33</f>
        <v>2.9509278064191358E-3</v>
      </c>
      <c r="G11" s="946">
        <v>275</v>
      </c>
      <c r="H11" s="1078">
        <f>+G11/G$33</f>
        <v>1.6876549574097257E-3</v>
      </c>
      <c r="I11" s="1392">
        <f>IF(C11&gt;0,(E11-C11)/C11,"-")</f>
        <v>9.8510638297872344</v>
      </c>
      <c r="J11" s="1393">
        <f>IF(E11&gt;0,(G11-E11)/E11,"-")</f>
        <v>-0.46078431372549017</v>
      </c>
      <c r="K11" s="237"/>
    </row>
    <row r="12" spans="1:11" ht="18" customHeight="1">
      <c r="A12" s="96" t="s">
        <v>248</v>
      </c>
      <c r="B12" s="674" t="s">
        <v>415</v>
      </c>
      <c r="C12" s="947">
        <v>5102</v>
      </c>
      <c r="D12" s="1081">
        <f t="shared" si="0"/>
        <v>2.744132010929197E-2</v>
      </c>
      <c r="E12" s="947">
        <v>5227</v>
      </c>
      <c r="F12" s="1080">
        <f t="shared" si="1"/>
        <v>3.024411694931926E-2</v>
      </c>
      <c r="G12" s="948">
        <v>5562</v>
      </c>
      <c r="H12" s="1079">
        <f t="shared" ref="H12:H33" si="2">+G12/G$33</f>
        <v>3.4133588629501437E-2</v>
      </c>
      <c r="I12" s="1392">
        <f t="shared" ref="I12:I33" si="3">IF(C12&gt;0,(E12-C12)/C12,"-")</f>
        <v>2.4500196001568011E-2</v>
      </c>
      <c r="J12" s="1393">
        <f t="shared" ref="J12:J33" si="4">IF(E12&gt;0,(G12-E12)/E12,"-")</f>
        <v>6.4090300363497221E-2</v>
      </c>
      <c r="K12" s="237"/>
    </row>
    <row r="13" spans="1:11" ht="18" customHeight="1">
      <c r="A13" s="96" t="s">
        <v>416</v>
      </c>
      <c r="B13" s="674" t="s">
        <v>593</v>
      </c>
      <c r="C13" s="947">
        <v>420</v>
      </c>
      <c r="D13" s="1081">
        <f t="shared" si="0"/>
        <v>2.2589875432972614E-3</v>
      </c>
      <c r="E13" s="947">
        <v>390</v>
      </c>
      <c r="F13" s="1080">
        <f t="shared" si="1"/>
        <v>2.2565918519675747E-3</v>
      </c>
      <c r="G13" s="948">
        <v>386</v>
      </c>
      <c r="H13" s="1079">
        <f t="shared" si="2"/>
        <v>2.3688538674914695E-3</v>
      </c>
      <c r="I13" s="1392">
        <f t="shared" si="3"/>
        <v>-7.1428571428571425E-2</v>
      </c>
      <c r="J13" s="1393">
        <f t="shared" si="4"/>
        <v>-1.0256410256410256E-2</v>
      </c>
      <c r="K13" s="237"/>
    </row>
    <row r="14" spans="1:11" ht="18" customHeight="1">
      <c r="A14" s="96" t="s">
        <v>417</v>
      </c>
      <c r="B14" s="674" t="s">
        <v>418</v>
      </c>
      <c r="C14" s="947">
        <v>16528</v>
      </c>
      <c r="D14" s="1081">
        <f t="shared" si="0"/>
        <v>8.8896538370516989E-2</v>
      </c>
      <c r="E14" s="949">
        <v>14491</v>
      </c>
      <c r="F14" s="1080">
        <f t="shared" si="1"/>
        <v>8.3846852632979807E-2</v>
      </c>
      <c r="G14" s="948">
        <v>13908</v>
      </c>
      <c r="H14" s="1079">
        <f t="shared" si="2"/>
        <v>8.5352382355107156E-2</v>
      </c>
      <c r="I14" s="1392">
        <f t="shared" si="3"/>
        <v>-0.12324540174249758</v>
      </c>
      <c r="J14" s="1393">
        <f t="shared" si="4"/>
        <v>-4.0231868056034778E-2</v>
      </c>
      <c r="K14" s="237"/>
    </row>
    <row r="15" spans="1:11" ht="18" customHeight="1">
      <c r="A15" s="96" t="s">
        <v>234</v>
      </c>
      <c r="B15" s="674" t="s">
        <v>608</v>
      </c>
      <c r="C15" s="947">
        <v>386</v>
      </c>
      <c r="D15" s="1081">
        <f t="shared" si="0"/>
        <v>2.076117123125578E-3</v>
      </c>
      <c r="E15" s="947">
        <v>329</v>
      </c>
      <c r="F15" s="1080">
        <f t="shared" si="1"/>
        <v>1.9036377417880309E-3</v>
      </c>
      <c r="G15" s="948">
        <v>312</v>
      </c>
      <c r="H15" s="1079">
        <f t="shared" si="2"/>
        <v>1.9147212607703071E-3</v>
      </c>
      <c r="I15" s="1392">
        <f t="shared" si="3"/>
        <v>-0.14766839378238342</v>
      </c>
      <c r="J15" s="1393">
        <f t="shared" si="4"/>
        <v>-5.1671732522796353E-2</v>
      </c>
      <c r="K15" s="237"/>
    </row>
    <row r="16" spans="1:11" ht="18" customHeight="1">
      <c r="A16" s="96" t="s">
        <v>243</v>
      </c>
      <c r="B16" s="674" t="s">
        <v>419</v>
      </c>
      <c r="C16" s="947">
        <v>432</v>
      </c>
      <c r="D16" s="1081">
        <f t="shared" si="0"/>
        <v>2.3235300445343257E-3</v>
      </c>
      <c r="E16" s="947">
        <v>421</v>
      </c>
      <c r="F16" s="1080">
        <f t="shared" si="1"/>
        <v>2.435961973534228E-3</v>
      </c>
      <c r="G16" s="948">
        <v>416</v>
      </c>
      <c r="H16" s="1079">
        <f t="shared" si="2"/>
        <v>2.5529616810270762E-3</v>
      </c>
      <c r="I16" s="1392">
        <f t="shared" si="3"/>
        <v>-2.5462962962962962E-2</v>
      </c>
      <c r="J16" s="1393">
        <f t="shared" si="4"/>
        <v>-1.1876484560570071E-2</v>
      </c>
      <c r="K16" s="237"/>
    </row>
    <row r="17" spans="1:11" ht="18" customHeight="1">
      <c r="A17" s="96" t="s">
        <v>437</v>
      </c>
      <c r="B17" s="674" t="s">
        <v>477</v>
      </c>
      <c r="C17" s="947">
        <v>22261</v>
      </c>
      <c r="D17" s="1081">
        <f t="shared" si="0"/>
        <v>0.1197317183365246</v>
      </c>
      <c r="E17" s="947">
        <v>19188</v>
      </c>
      <c r="F17" s="1080">
        <f t="shared" si="1"/>
        <v>0.11102431911680466</v>
      </c>
      <c r="G17" s="948">
        <v>17376</v>
      </c>
      <c r="H17" s="1079">
        <f t="shared" si="2"/>
        <v>0.10663524559982325</v>
      </c>
      <c r="I17" s="1392">
        <f t="shared" si="3"/>
        <v>-0.13804411302277525</v>
      </c>
      <c r="J17" s="1393">
        <f t="shared" si="4"/>
        <v>-9.443402126328955E-2</v>
      </c>
      <c r="K17" s="237"/>
    </row>
    <row r="18" spans="1:11" ht="18" customHeight="1">
      <c r="A18" s="96" t="s">
        <v>250</v>
      </c>
      <c r="B18" s="674" t="s">
        <v>420</v>
      </c>
      <c r="C18" s="947">
        <v>47868</v>
      </c>
      <c r="D18" s="1081">
        <f t="shared" si="0"/>
        <v>0.25746003743465073</v>
      </c>
      <c r="E18" s="947">
        <v>44473</v>
      </c>
      <c r="F18" s="1080">
        <f t="shared" si="1"/>
        <v>0.25732669085270243</v>
      </c>
      <c r="G18" s="948">
        <v>41733</v>
      </c>
      <c r="H18" s="1079">
        <f t="shared" si="2"/>
        <v>0.25611237940938214</v>
      </c>
      <c r="I18" s="1392">
        <f t="shared" si="3"/>
        <v>-7.0924208239324812E-2</v>
      </c>
      <c r="J18" s="1393">
        <f t="shared" si="4"/>
        <v>-6.1610415308164503E-2</v>
      </c>
      <c r="K18" s="237"/>
    </row>
    <row r="19" spans="1:11" ht="18" customHeight="1">
      <c r="A19" s="96" t="s">
        <v>421</v>
      </c>
      <c r="B19" s="674" t="s">
        <v>422</v>
      </c>
      <c r="C19" s="947">
        <v>8070</v>
      </c>
      <c r="D19" s="1081">
        <f t="shared" si="0"/>
        <v>4.3404832081925949E-2</v>
      </c>
      <c r="E19" s="947">
        <v>7075</v>
      </c>
      <c r="F19" s="1080">
        <f t="shared" si="1"/>
        <v>4.0936890647873307E-2</v>
      </c>
      <c r="G19" s="948">
        <v>5641</v>
      </c>
      <c r="H19" s="1079">
        <f t="shared" si="2"/>
        <v>3.4618405871811864E-2</v>
      </c>
      <c r="I19" s="1392">
        <f t="shared" si="3"/>
        <v>-0.12329615861214374</v>
      </c>
      <c r="J19" s="1393">
        <f t="shared" si="4"/>
        <v>-0.20268551236749116</v>
      </c>
      <c r="K19" s="237"/>
    </row>
    <row r="20" spans="1:11" ht="18" customHeight="1">
      <c r="A20" s="96" t="s">
        <v>423</v>
      </c>
      <c r="B20" s="674" t="s">
        <v>424</v>
      </c>
      <c r="C20" s="947">
        <v>23613</v>
      </c>
      <c r="D20" s="1081">
        <f t="shared" si="0"/>
        <v>0.12700350680923389</v>
      </c>
      <c r="E20" s="947">
        <v>23052</v>
      </c>
      <c r="F20" s="1080">
        <f t="shared" si="1"/>
        <v>0.13338193685014493</v>
      </c>
      <c r="G20" s="948">
        <v>21255</v>
      </c>
      <c r="H20" s="1079">
        <f t="shared" si="2"/>
        <v>0.13044038588997717</v>
      </c>
      <c r="I20" s="1392">
        <f t="shared" si="3"/>
        <v>-2.3758099352051837E-2</v>
      </c>
      <c r="J20" s="1393">
        <f t="shared" si="4"/>
        <v>-7.7954190525767825E-2</v>
      </c>
      <c r="K20" s="237"/>
    </row>
    <row r="21" spans="1:11" ht="18" customHeight="1">
      <c r="A21" s="96" t="s">
        <v>425</v>
      </c>
      <c r="B21" s="674" t="s">
        <v>609</v>
      </c>
      <c r="C21" s="947">
        <v>4007</v>
      </c>
      <c r="D21" s="1081">
        <f t="shared" si="0"/>
        <v>2.1551816871409824E-2</v>
      </c>
      <c r="E21" s="947">
        <v>3853</v>
      </c>
      <c r="F21" s="1080">
        <f t="shared" si="1"/>
        <v>2.2293970270848885E-2</v>
      </c>
      <c r="G21" s="948">
        <v>3835</v>
      </c>
      <c r="H21" s="1079">
        <f t="shared" si="2"/>
        <v>2.3535115496968358E-2</v>
      </c>
      <c r="I21" s="1392">
        <f t="shared" si="3"/>
        <v>-3.8432742700274518E-2</v>
      </c>
      <c r="J21" s="1393">
        <f t="shared" si="4"/>
        <v>-4.671684401764859E-3</v>
      </c>
      <c r="K21" s="237"/>
    </row>
    <row r="22" spans="1:11" ht="18" customHeight="1">
      <c r="A22" s="96" t="s">
        <v>426</v>
      </c>
      <c r="B22" s="674" t="s">
        <v>610</v>
      </c>
      <c r="C22" s="947">
        <v>3355</v>
      </c>
      <c r="D22" s="1081">
        <f t="shared" si="0"/>
        <v>1.8045007637529312E-2</v>
      </c>
      <c r="E22" s="947">
        <v>3273</v>
      </c>
      <c r="F22" s="1080">
        <f t="shared" si="1"/>
        <v>1.8938013157666338E-2</v>
      </c>
      <c r="G22" s="948">
        <v>3257</v>
      </c>
      <c r="H22" s="1079">
        <f t="shared" si="2"/>
        <v>1.9987971622849009E-2</v>
      </c>
      <c r="I22" s="1392">
        <f t="shared" si="3"/>
        <v>-2.4441132637853951E-2</v>
      </c>
      <c r="J22" s="1393">
        <f t="shared" si="4"/>
        <v>-4.8884815154292697E-3</v>
      </c>
      <c r="K22" s="237"/>
    </row>
    <row r="23" spans="1:11" ht="18" customHeight="1">
      <c r="A23" s="96" t="s">
        <v>427</v>
      </c>
      <c r="B23" s="674" t="s">
        <v>428</v>
      </c>
      <c r="C23" s="947">
        <v>14978</v>
      </c>
      <c r="D23" s="1081">
        <f t="shared" si="0"/>
        <v>8.0559798627396137E-2</v>
      </c>
      <c r="E23" s="947">
        <v>13886</v>
      </c>
      <c r="F23" s="1080">
        <f t="shared" si="1"/>
        <v>8.0346242195953183E-2</v>
      </c>
      <c r="G23" s="948">
        <v>13948</v>
      </c>
      <c r="H23" s="1079">
        <f t="shared" si="2"/>
        <v>8.5597859439821289E-2</v>
      </c>
      <c r="I23" s="1392">
        <f t="shared" si="3"/>
        <v>-7.2906930164240893E-2</v>
      </c>
      <c r="J23" s="1393">
        <f t="shared" si="4"/>
        <v>4.4649287051706753E-3</v>
      </c>
      <c r="K23" s="237"/>
    </row>
    <row r="24" spans="1:11" ht="18" customHeight="1">
      <c r="A24" s="96" t="s">
        <v>251</v>
      </c>
      <c r="B24" s="674" t="s">
        <v>595</v>
      </c>
      <c r="C24" s="947">
        <v>15284</v>
      </c>
      <c r="D24" s="1081">
        <f t="shared" si="0"/>
        <v>8.2205632408941284E-2</v>
      </c>
      <c r="E24" s="947">
        <v>14132</v>
      </c>
      <c r="F24" s="1080">
        <f t="shared" si="1"/>
        <v>8.1769630902578883E-2</v>
      </c>
      <c r="G24" s="948">
        <v>13417</v>
      </c>
      <c r="H24" s="1079">
        <f t="shared" si="2"/>
        <v>8.2339151140241054E-2</v>
      </c>
      <c r="I24" s="1392">
        <f t="shared" si="3"/>
        <v>-7.537293902119864E-2</v>
      </c>
      <c r="J24" s="1393">
        <f t="shared" si="4"/>
        <v>-5.059439569770733E-2</v>
      </c>
      <c r="K24" s="237"/>
    </row>
    <row r="25" spans="1:11" ht="18" customHeight="1">
      <c r="A25" s="96" t="s">
        <v>254</v>
      </c>
      <c r="B25" s="674" t="s">
        <v>611</v>
      </c>
      <c r="C25" s="947">
        <v>5840</v>
      </c>
      <c r="D25" s="1081">
        <f t="shared" si="0"/>
        <v>3.1410683935371442E-2</v>
      </c>
      <c r="E25" s="947">
        <v>5305</v>
      </c>
      <c r="F25" s="1080">
        <f t="shared" si="1"/>
        <v>3.0695435319712777E-2</v>
      </c>
      <c r="G25" s="948">
        <v>5083</v>
      </c>
      <c r="H25" s="1079">
        <f t="shared" si="2"/>
        <v>3.1194000540049588E-2</v>
      </c>
      <c r="I25" s="1392">
        <f t="shared" si="3"/>
        <v>-9.1609589041095896E-2</v>
      </c>
      <c r="J25" s="1393">
        <f t="shared" si="4"/>
        <v>-4.1847313854853914E-2</v>
      </c>
      <c r="K25" s="237"/>
    </row>
    <row r="26" spans="1:11" ht="18" customHeight="1">
      <c r="A26" s="96" t="s">
        <v>236</v>
      </c>
      <c r="B26" s="674" t="s">
        <v>429</v>
      </c>
      <c r="C26" s="947">
        <v>27</v>
      </c>
      <c r="D26" s="1081">
        <f t="shared" si="0"/>
        <v>1.4522062778339536E-4</v>
      </c>
      <c r="E26" s="947">
        <v>33</v>
      </c>
      <c r="F26" s="1080">
        <f t="shared" si="1"/>
        <v>1.9094238747417939E-4</v>
      </c>
      <c r="G26" s="948">
        <v>33</v>
      </c>
      <c r="H26" s="1079">
        <f t="shared" si="2"/>
        <v>2.0251859488916709E-4</v>
      </c>
      <c r="I26" s="1392">
        <f t="shared" si="3"/>
        <v>0.22222222222222221</v>
      </c>
      <c r="J26" s="1393">
        <f t="shared" si="4"/>
        <v>0</v>
      </c>
      <c r="K26" s="237"/>
    </row>
    <row r="27" spans="1:11" ht="18" customHeight="1">
      <c r="A27" s="96" t="s">
        <v>246</v>
      </c>
      <c r="B27" s="674" t="s">
        <v>119</v>
      </c>
      <c r="C27" s="947">
        <v>2892</v>
      </c>
      <c r="D27" s="1081">
        <f t="shared" si="0"/>
        <v>1.555474279813257E-2</v>
      </c>
      <c r="E27" s="947">
        <v>2790</v>
      </c>
      <c r="F27" s="1080">
        <f t="shared" si="1"/>
        <v>1.6143310940998801E-2</v>
      </c>
      <c r="G27" s="948">
        <v>2752</v>
      </c>
      <c r="H27" s="1079">
        <f t="shared" si="2"/>
        <v>1.6888823428332964E-2</v>
      </c>
      <c r="I27" s="1392">
        <f t="shared" si="3"/>
        <v>-3.5269709543568464E-2</v>
      </c>
      <c r="J27" s="1393">
        <f t="shared" si="4"/>
        <v>-1.3620071684587814E-2</v>
      </c>
      <c r="K27" s="237"/>
    </row>
    <row r="28" spans="1:11" ht="18" customHeight="1">
      <c r="A28" s="96" t="s">
        <v>430</v>
      </c>
      <c r="B28" s="674" t="s">
        <v>596</v>
      </c>
      <c r="C28" s="947">
        <v>5973</v>
      </c>
      <c r="D28" s="1081">
        <f t="shared" si="0"/>
        <v>3.2126029990748907E-2</v>
      </c>
      <c r="E28" s="947">
        <v>5940</v>
      </c>
      <c r="F28" s="1080">
        <f t="shared" si="1"/>
        <v>3.4369629745352286E-2</v>
      </c>
      <c r="G28" s="948">
        <v>5681</v>
      </c>
      <c r="H28" s="1079">
        <f t="shared" si="2"/>
        <v>3.486388295652601E-2</v>
      </c>
      <c r="I28" s="1392">
        <f t="shared" si="3"/>
        <v>-5.5248618784530384E-3</v>
      </c>
      <c r="J28" s="1393">
        <f t="shared" si="4"/>
        <v>-4.3602693602693601E-2</v>
      </c>
      <c r="K28" s="237"/>
    </row>
    <row r="29" spans="1:11" ht="18" customHeight="1">
      <c r="A29" s="96" t="s">
        <v>431</v>
      </c>
      <c r="B29" s="674" t="s">
        <v>612</v>
      </c>
      <c r="C29" s="947">
        <v>3125</v>
      </c>
      <c r="D29" s="1081">
        <f t="shared" si="0"/>
        <v>1.6807943030485575E-2</v>
      </c>
      <c r="E29" s="947">
        <v>2994</v>
      </c>
      <c r="F29" s="1080">
        <f t="shared" si="1"/>
        <v>1.7323682063566458E-2</v>
      </c>
      <c r="G29" s="948">
        <v>2890</v>
      </c>
      <c r="H29" s="1079">
        <f t="shared" si="2"/>
        <v>1.7735719370596755E-2</v>
      </c>
      <c r="I29" s="1392">
        <f t="shared" si="3"/>
        <v>-4.1919999999999999E-2</v>
      </c>
      <c r="J29" s="1393">
        <f t="shared" si="4"/>
        <v>-3.4736138944555781E-2</v>
      </c>
      <c r="K29" s="237"/>
    </row>
    <row r="30" spans="1:11" ht="18" customHeight="1">
      <c r="A30" s="96" t="s">
        <v>432</v>
      </c>
      <c r="B30" s="674" t="s">
        <v>597</v>
      </c>
      <c r="C30" s="947">
        <v>5715</v>
      </c>
      <c r="D30" s="1081">
        <f t="shared" si="0"/>
        <v>3.0738366214152019E-2</v>
      </c>
      <c r="E30" s="947">
        <v>5463</v>
      </c>
      <c r="F30" s="1080">
        <f t="shared" si="1"/>
        <v>3.1609644326407331E-2</v>
      </c>
      <c r="G30" s="948">
        <v>5185</v>
      </c>
      <c r="H30" s="1079">
        <f t="shared" si="2"/>
        <v>3.181996710607065E-2</v>
      </c>
      <c r="I30" s="1392">
        <f t="shared" si="3"/>
        <v>-4.4094488188976377E-2</v>
      </c>
      <c r="J30" s="1393">
        <f t="shared" si="4"/>
        <v>-5.0887790591250232E-2</v>
      </c>
      <c r="K30" s="237"/>
    </row>
    <row r="31" spans="1:11" ht="18" customHeight="1">
      <c r="A31" s="96" t="s">
        <v>256</v>
      </c>
      <c r="B31" s="674" t="s">
        <v>613</v>
      </c>
      <c r="C31" s="947">
        <v>0</v>
      </c>
      <c r="D31" s="1081">
        <f t="shared" si="0"/>
        <v>0</v>
      </c>
      <c r="E31" s="947">
        <v>1</v>
      </c>
      <c r="F31" s="1080">
        <f t="shared" si="1"/>
        <v>5.7861329537630115E-6</v>
      </c>
      <c r="G31" s="948">
        <v>1</v>
      </c>
      <c r="H31" s="1079">
        <f t="shared" si="2"/>
        <v>6.136927117853548E-6</v>
      </c>
      <c r="I31" s="1392" t="str">
        <f t="shared" si="3"/>
        <v>-</v>
      </c>
      <c r="J31" s="1393">
        <f t="shared" si="4"/>
        <v>0</v>
      </c>
      <c r="K31" s="237"/>
    </row>
    <row r="32" spans="1:11" ht="18" customHeight="1" thickBot="1">
      <c r="A32" s="96" t="s">
        <v>433</v>
      </c>
      <c r="B32" s="674" t="s">
        <v>614</v>
      </c>
      <c r="C32" s="947">
        <v>1</v>
      </c>
      <c r="D32" s="1081">
        <f t="shared" si="0"/>
        <v>5.3785417697553836E-6</v>
      </c>
      <c r="E32" s="947">
        <v>1</v>
      </c>
      <c r="F32" s="1081">
        <f t="shared" si="1"/>
        <v>5.7861329537630115E-6</v>
      </c>
      <c r="G32" s="948">
        <v>2</v>
      </c>
      <c r="H32" s="1080">
        <f t="shared" si="2"/>
        <v>1.2273854235707096E-5</v>
      </c>
      <c r="I32" s="1392">
        <f t="shared" si="3"/>
        <v>0</v>
      </c>
      <c r="J32" s="1393">
        <f t="shared" si="4"/>
        <v>1</v>
      </c>
      <c r="K32" s="237"/>
    </row>
    <row r="33" spans="1:11" s="86" customFormat="1" ht="24.75" customHeight="1" thickTop="1" thickBot="1">
      <c r="A33" s="97" t="s">
        <v>57</v>
      </c>
      <c r="B33" s="336"/>
      <c r="C33" s="502">
        <f>+'Q47 RLNN'!C34</f>
        <v>185924</v>
      </c>
      <c r="D33" s="730">
        <f t="shared" si="0"/>
        <v>1</v>
      </c>
      <c r="E33" s="502">
        <f>+'Q47 RLNN'!E34</f>
        <v>172827</v>
      </c>
      <c r="F33" s="730">
        <f t="shared" si="1"/>
        <v>1</v>
      </c>
      <c r="G33" s="801">
        <v>162948</v>
      </c>
      <c r="H33" s="950">
        <f t="shared" si="2"/>
        <v>1</v>
      </c>
      <c r="I33" s="1365">
        <f t="shared" si="3"/>
        <v>-7.0442761558486264E-2</v>
      </c>
      <c r="J33" s="1394">
        <f t="shared" si="4"/>
        <v>-5.7161207450224794E-2</v>
      </c>
      <c r="K33" s="237"/>
    </row>
    <row r="34" spans="1:11" ht="13.5" thickTop="1">
      <c r="A34" s="567"/>
      <c r="C34" s="240"/>
      <c r="D34" s="240"/>
      <c r="E34" s="240"/>
      <c r="F34" s="240"/>
    </row>
    <row r="35" spans="1:11" ht="14.25" customHeight="1">
      <c r="A35" s="199" t="str">
        <f>+data!A1</f>
        <v>Fonte: AT - Autoridade Tributária e Aduaneira</v>
      </c>
      <c r="E35" s="237"/>
      <c r="G35" s="240"/>
    </row>
    <row r="36" spans="1:11" ht="14.25" customHeight="1">
      <c r="A36" s="282" t="str">
        <f>+data!A2</f>
        <v>Data: 2015-11</v>
      </c>
      <c r="C36" s="237"/>
    </row>
    <row r="37" spans="1:11">
      <c r="A37" s="199" t="str">
        <f>+data!A3</f>
        <v xml:space="preserve"> </v>
      </c>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E33:F33 H33:I33" formula="1"/>
    <ignoredError sqref="I10" twoDigitTextYear="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enableFormatConditionsCalculation="0">
    <tabColor theme="6" tint="0.59999389629810485"/>
    <pageSetUpPr fitToPage="1"/>
  </sheetPr>
  <dimension ref="A1:L66"/>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9.7109375" style="195" customWidth="1"/>
    <col min="8" max="8" width="6.7109375" style="195" customWidth="1"/>
    <col min="9" max="10" width="9.140625" style="195"/>
    <col min="11" max="11" width="4.28515625" style="195" customWidth="1"/>
    <col min="12" max="16384" width="9.140625" style="195"/>
  </cols>
  <sheetData>
    <row r="1" spans="1:12" ht="27.75">
      <c r="A1" s="1183" t="s">
        <v>563</v>
      </c>
      <c r="B1" s="206"/>
      <c r="C1" s="206"/>
      <c r="D1" s="206"/>
      <c r="E1" s="206"/>
      <c r="F1" s="206"/>
      <c r="G1" s="206"/>
      <c r="H1" s="206"/>
      <c r="I1" s="206"/>
    </row>
    <row r="2" spans="1:12" s="216" customFormat="1" ht="26.25">
      <c r="A2" s="702" t="s">
        <v>504</v>
      </c>
      <c r="B2" s="700"/>
      <c r="C2" s="210"/>
      <c r="D2" s="210"/>
      <c r="E2" s="210"/>
      <c r="F2" s="210"/>
      <c r="G2" s="210"/>
      <c r="H2" s="210"/>
      <c r="I2" s="696"/>
      <c r="J2" s="696"/>
    </row>
    <row r="3" spans="1:12" s="216" customFormat="1" ht="21.95" customHeight="1">
      <c r="A3" s="702"/>
      <c r="B3" s="210"/>
      <c r="C3" s="210"/>
      <c r="D3" s="210"/>
      <c r="E3" s="210"/>
      <c r="F3" s="210"/>
      <c r="G3" s="210"/>
      <c r="H3" s="210"/>
      <c r="I3" s="696"/>
      <c r="J3" s="696"/>
    </row>
    <row r="4" spans="1:12" s="216" customFormat="1" ht="21.95" customHeight="1">
      <c r="A4" s="663" t="s">
        <v>144</v>
      </c>
      <c r="B4" s="210"/>
      <c r="C4" s="210"/>
      <c r="D4" s="210"/>
      <c r="E4" s="210"/>
      <c r="F4" s="210"/>
      <c r="G4" s="210"/>
      <c r="H4" s="210"/>
      <c r="I4" s="696"/>
      <c r="J4" s="696"/>
    </row>
    <row r="5" spans="1:12" s="216" customFormat="1" ht="21.95" customHeight="1">
      <c r="A5" s="697" t="s">
        <v>626</v>
      </c>
      <c r="B5" s="2"/>
      <c r="C5" s="2"/>
      <c r="D5" s="2"/>
      <c r="E5" s="2"/>
      <c r="F5" s="2"/>
      <c r="G5" s="2"/>
      <c r="H5" s="2"/>
    </row>
    <row r="6" spans="1:12" s="216" customFormat="1" ht="21.95" customHeight="1">
      <c r="A6" s="664" t="s">
        <v>55</v>
      </c>
      <c r="B6" s="650"/>
      <c r="C6" s="650"/>
      <c r="D6" s="650"/>
      <c r="E6" s="650"/>
      <c r="F6" s="650"/>
      <c r="G6" s="650"/>
      <c r="H6" s="650"/>
    </row>
    <row r="7" spans="1:12" ht="21.95" customHeight="1">
      <c r="A7" s="199"/>
    </row>
    <row r="8" spans="1:12" ht="21.95" customHeight="1" thickBot="1">
      <c r="A8" s="199" t="s">
        <v>141</v>
      </c>
    </row>
    <row r="9" spans="1:12" ht="21" customHeight="1" thickTop="1">
      <c r="A9" s="1617" t="s">
        <v>72</v>
      </c>
      <c r="B9" s="334"/>
      <c r="C9" s="263"/>
      <c r="D9" s="264"/>
      <c r="E9" s="263"/>
      <c r="F9" s="264"/>
      <c r="G9" s="263"/>
      <c r="H9" s="263"/>
      <c r="I9" s="1613" t="s">
        <v>435</v>
      </c>
      <c r="J9" s="1614"/>
    </row>
    <row r="10" spans="1:12" s="93" customFormat="1" ht="21" customHeight="1" thickBot="1">
      <c r="A10" s="1618"/>
      <c r="B10" s="335" t="s">
        <v>58</v>
      </c>
      <c r="C10" s="91">
        <v>2012</v>
      </c>
      <c r="D10" s="92" t="s">
        <v>73</v>
      </c>
      <c r="E10" s="91">
        <v>2013</v>
      </c>
      <c r="F10" s="92" t="s">
        <v>73</v>
      </c>
      <c r="G10" s="91">
        <v>2014</v>
      </c>
      <c r="H10" s="91" t="s">
        <v>73</v>
      </c>
      <c r="I10" s="1615"/>
      <c r="J10" s="1616"/>
    </row>
    <row r="11" spans="1:12" ht="21" customHeight="1" thickTop="1" thickBot="1">
      <c r="A11" s="1619"/>
      <c r="B11" s="225"/>
      <c r="C11" s="265"/>
      <c r="D11" s="265"/>
      <c r="E11" s="265"/>
      <c r="F11" s="266"/>
      <c r="G11" s="265"/>
      <c r="H11" s="265"/>
      <c r="I11" s="1339" t="s">
        <v>630</v>
      </c>
      <c r="J11" s="1391" t="s">
        <v>710</v>
      </c>
    </row>
    <row r="12" spans="1:12" ht="18" customHeight="1" thickTop="1">
      <c r="A12" s="95" t="s">
        <v>336</v>
      </c>
      <c r="B12" s="673" t="s">
        <v>607</v>
      </c>
      <c r="C12" s="896">
        <v>0.50246850000257837</v>
      </c>
      <c r="D12" s="1085">
        <f t="shared" ref="D12:D34" si="0">+C12/C$34</f>
        <v>1.992367333057885E-5</v>
      </c>
      <c r="E12" s="896">
        <v>2.023639759998332</v>
      </c>
      <c r="F12" s="1085">
        <f>+E12/E$34</f>
        <v>8.7877760375008914E-5</v>
      </c>
      <c r="G12" s="897">
        <v>0.78026530000000005</v>
      </c>
      <c r="H12" s="1124">
        <f>+G12/G$34</f>
        <v>2.051725615283187E-5</v>
      </c>
      <c r="I12" s="1395">
        <f>IF(C12&gt;0,(E12-C12)/C12,"-")</f>
        <v>3.0273962646174795</v>
      </c>
      <c r="J12" s="1396">
        <f>IF(E12&gt;0,(G12-E12)/E12,"-")</f>
        <v>-0.61442480256434417</v>
      </c>
      <c r="K12" s="237"/>
      <c r="L12" s="954"/>
    </row>
    <row r="13" spans="1:12" ht="18" customHeight="1">
      <c r="A13" s="96" t="s">
        <v>248</v>
      </c>
      <c r="B13" s="674" t="s">
        <v>415</v>
      </c>
      <c r="C13" s="898">
        <v>222.30001924999999</v>
      </c>
      <c r="D13" s="1082">
        <f t="shared" si="0"/>
        <v>8.8145485038279275E-3</v>
      </c>
      <c r="E13" s="898">
        <v>244.74836625999998</v>
      </c>
      <c r="F13" s="1083">
        <f t="shared" ref="F13:F34" si="1">+E13/E$34</f>
        <v>1.0628343397635617E-2</v>
      </c>
      <c r="G13" s="1046">
        <v>238.46652918000001</v>
      </c>
      <c r="H13" s="1084">
        <f t="shared" ref="H13:H34" si="2">+G13/G$34</f>
        <v>6.2705324241162782E-3</v>
      </c>
      <c r="I13" s="1395">
        <f t="shared" ref="I13:I34" si="3">IF(C13&gt;0,(E13-C13)/C13,"-")</f>
        <v>0.10098220902425763</v>
      </c>
      <c r="J13" s="1396">
        <f t="shared" ref="J13:J34" si="4">IF(E13&gt;0,(G13-E13)/E13,"-")</f>
        <v>-2.5666512818829937E-2</v>
      </c>
      <c r="K13" s="237"/>
      <c r="L13" s="237"/>
    </row>
    <row r="14" spans="1:12" ht="18" customHeight="1">
      <c r="A14" s="96" t="s">
        <v>416</v>
      </c>
      <c r="B14" s="674" t="s">
        <v>593</v>
      </c>
      <c r="C14" s="898">
        <v>72.783711609999997</v>
      </c>
      <c r="D14" s="1082">
        <f t="shared" si="0"/>
        <v>2.8859896568586051E-3</v>
      </c>
      <c r="E14" s="898">
        <v>51.244914380000004</v>
      </c>
      <c r="F14" s="1083">
        <f t="shared" si="1"/>
        <v>2.2253408908743722E-3</v>
      </c>
      <c r="G14" s="1046">
        <v>41.360445859999999</v>
      </c>
      <c r="H14" s="1084">
        <f t="shared" si="2"/>
        <v>1.0875824700969712E-3</v>
      </c>
      <c r="I14" s="1395">
        <f t="shared" si="3"/>
        <v>-0.29592881090500345</v>
      </c>
      <c r="J14" s="1396">
        <f t="shared" si="4"/>
        <v>-0.19288681890856552</v>
      </c>
      <c r="K14" s="237"/>
    </row>
    <row r="15" spans="1:12" ht="18" customHeight="1">
      <c r="A15" s="96" t="s">
        <v>417</v>
      </c>
      <c r="B15" s="674" t="s">
        <v>418</v>
      </c>
      <c r="C15" s="898">
        <v>2005.9240302799999</v>
      </c>
      <c r="D15" s="1082">
        <f t="shared" si="0"/>
        <v>7.9538070754787207E-2</v>
      </c>
      <c r="E15" s="898">
        <v>1991.3129190999998</v>
      </c>
      <c r="F15" s="1083">
        <f t="shared" si="1"/>
        <v>8.6473948078818905E-2</v>
      </c>
      <c r="G15" s="1046">
        <v>1849.8907676400001</v>
      </c>
      <c r="H15" s="1084">
        <f t="shared" si="2"/>
        <v>4.8643304699604942E-2</v>
      </c>
      <c r="I15" s="1395">
        <f t="shared" si="3"/>
        <v>-7.2839803299831682E-3</v>
      </c>
      <c r="J15" s="1396">
        <f t="shared" si="4"/>
        <v>-7.101955202696987E-2</v>
      </c>
      <c r="K15" s="237"/>
    </row>
    <row r="16" spans="1:12" ht="18" customHeight="1">
      <c r="A16" s="96" t="s">
        <v>234</v>
      </c>
      <c r="B16" s="674" t="s">
        <v>608</v>
      </c>
      <c r="C16" s="898">
        <v>122.68102177</v>
      </c>
      <c r="D16" s="1082">
        <f t="shared" si="0"/>
        <v>4.8644971806084758E-3</v>
      </c>
      <c r="E16" s="898">
        <v>80.297038319999999</v>
      </c>
      <c r="F16" s="1083">
        <f t="shared" si="1"/>
        <v>3.4869466551268415E-3</v>
      </c>
      <c r="G16" s="1046">
        <v>157.87690830000003</v>
      </c>
      <c r="H16" s="1084">
        <f t="shared" si="2"/>
        <v>4.1514097425686472E-3</v>
      </c>
      <c r="I16" s="1395">
        <f t="shared" si="3"/>
        <v>-0.34548117417427998</v>
      </c>
      <c r="J16" s="1396">
        <f t="shared" si="4"/>
        <v>0.96616103910119944</v>
      </c>
      <c r="K16" s="237"/>
    </row>
    <row r="17" spans="1:11" ht="18" customHeight="1">
      <c r="A17" s="96" t="s">
        <v>243</v>
      </c>
      <c r="B17" s="674" t="s">
        <v>419</v>
      </c>
      <c r="C17" s="898">
        <v>41.163956840000004</v>
      </c>
      <c r="D17" s="1082">
        <f t="shared" si="0"/>
        <v>1.6322162067273838E-3</v>
      </c>
      <c r="E17" s="898">
        <v>80.420393319999988</v>
      </c>
      <c r="F17" s="1083">
        <f t="shared" si="1"/>
        <v>3.4923034193816947E-3</v>
      </c>
      <c r="G17" s="1046">
        <v>44.453897380000001</v>
      </c>
      <c r="H17" s="1084">
        <f t="shared" si="2"/>
        <v>1.1689254918002396E-3</v>
      </c>
      <c r="I17" s="1395">
        <f t="shared" si="3"/>
        <v>0.95366042269905316</v>
      </c>
      <c r="J17" s="1396">
        <f t="shared" si="4"/>
        <v>-0.44723103749177229</v>
      </c>
      <c r="K17" s="237"/>
    </row>
    <row r="18" spans="1:11" ht="18" customHeight="1">
      <c r="A18" s="96" t="s">
        <v>437</v>
      </c>
      <c r="B18" s="674" t="s">
        <v>477</v>
      </c>
      <c r="C18" s="898">
        <v>2378.9354534399999</v>
      </c>
      <c r="D18" s="1082">
        <f t="shared" si="0"/>
        <v>9.4328565569041276E-2</v>
      </c>
      <c r="E18" s="898">
        <v>1668.8982205999998</v>
      </c>
      <c r="F18" s="1083">
        <f t="shared" si="1"/>
        <v>7.247289800250141E-2</v>
      </c>
      <c r="G18" s="1046">
        <v>1644.9515935300001</v>
      </c>
      <c r="H18" s="1084">
        <f t="shared" si="2"/>
        <v>4.3254381815344065E-2</v>
      </c>
      <c r="I18" s="1395">
        <f t="shared" si="3"/>
        <v>-0.29846847328844867</v>
      </c>
      <c r="J18" s="1396">
        <f t="shared" si="4"/>
        <v>-1.4348764217263348E-2</v>
      </c>
      <c r="K18" s="237"/>
    </row>
    <row r="19" spans="1:11" ht="18" customHeight="1">
      <c r="A19" s="96" t="s">
        <v>250</v>
      </c>
      <c r="B19" s="674" t="s">
        <v>420</v>
      </c>
      <c r="C19" s="898">
        <v>2393.9954498299999</v>
      </c>
      <c r="D19" s="1082">
        <f t="shared" si="0"/>
        <v>9.4925718322761199E-2</v>
      </c>
      <c r="E19" s="898">
        <v>1858.7329252500001</v>
      </c>
      <c r="F19" s="1083">
        <f t="shared" si="1"/>
        <v>8.0716582978382231E-2</v>
      </c>
      <c r="G19" s="1046">
        <v>1808.8800362500001</v>
      </c>
      <c r="H19" s="1084">
        <f t="shared" si="2"/>
        <v>4.7564918052212558E-2</v>
      </c>
      <c r="I19" s="1395">
        <f t="shared" si="3"/>
        <v>-0.22358543940340794</v>
      </c>
      <c r="J19" s="1396">
        <f t="shared" si="4"/>
        <v>-2.6820899507816475E-2</v>
      </c>
      <c r="K19" s="237"/>
    </row>
    <row r="20" spans="1:11" ht="18" customHeight="1">
      <c r="A20" s="96" t="s">
        <v>421</v>
      </c>
      <c r="B20" s="674" t="s">
        <v>422</v>
      </c>
      <c r="C20" s="898">
        <v>2632.0455846599998</v>
      </c>
      <c r="D20" s="1082">
        <f t="shared" si="0"/>
        <v>0.10436478390125782</v>
      </c>
      <c r="E20" s="898">
        <v>1110.6037393299998</v>
      </c>
      <c r="F20" s="1083">
        <f t="shared" si="1"/>
        <v>4.8228628042231707E-2</v>
      </c>
      <c r="G20" s="1046">
        <v>1346.0804478599998</v>
      </c>
      <c r="H20" s="1084">
        <f t="shared" si="2"/>
        <v>3.5395496058920291E-2</v>
      </c>
      <c r="I20" s="1395">
        <f t="shared" si="3"/>
        <v>-0.57804540096008084</v>
      </c>
      <c r="J20" s="1396">
        <f t="shared" si="4"/>
        <v>0.21202585601958926</v>
      </c>
      <c r="K20" s="237"/>
    </row>
    <row r="21" spans="1:11" ht="18" customHeight="1">
      <c r="A21" s="96" t="s">
        <v>423</v>
      </c>
      <c r="B21" s="674" t="s">
        <v>424</v>
      </c>
      <c r="C21" s="898">
        <v>1138.9614536300001</v>
      </c>
      <c r="D21" s="1082">
        <f t="shared" si="0"/>
        <v>4.5161628914307882E-2</v>
      </c>
      <c r="E21" s="898">
        <v>1003.1448422999999</v>
      </c>
      <c r="F21" s="1083">
        <f t="shared" si="1"/>
        <v>4.3562161514922086E-2</v>
      </c>
      <c r="G21" s="1046">
        <v>873.62558001000002</v>
      </c>
      <c r="H21" s="1084">
        <f t="shared" si="2"/>
        <v>2.2972186263738092E-2</v>
      </c>
      <c r="I21" s="1395">
        <f t="shared" si="3"/>
        <v>-0.11924601214302476</v>
      </c>
      <c r="J21" s="1396">
        <f t="shared" si="4"/>
        <v>-0.12911322156931945</v>
      </c>
      <c r="K21" s="237"/>
    </row>
    <row r="22" spans="1:11" ht="18" customHeight="1">
      <c r="A22" s="96" t="s">
        <v>425</v>
      </c>
      <c r="B22" s="674" t="s">
        <v>609</v>
      </c>
      <c r="C22" s="898">
        <v>356.98973511999998</v>
      </c>
      <c r="D22" s="1082">
        <f t="shared" si="0"/>
        <v>1.415520946062142E-2</v>
      </c>
      <c r="E22" s="898">
        <v>615.76906794000001</v>
      </c>
      <c r="F22" s="1083">
        <f t="shared" si="1"/>
        <v>2.6740138076165546E-2</v>
      </c>
      <c r="G22" s="1046">
        <v>2655.7735523000001</v>
      </c>
      <c r="H22" s="1084">
        <f t="shared" si="2"/>
        <v>6.9834178524221593E-2</v>
      </c>
      <c r="I22" s="1395">
        <f t="shared" si="3"/>
        <v>0.72489292369432667</v>
      </c>
      <c r="J22" s="1396">
        <f t="shared" si="4"/>
        <v>3.3129375776939423</v>
      </c>
      <c r="K22" s="237"/>
    </row>
    <row r="23" spans="1:11" ht="18" customHeight="1">
      <c r="A23" s="96" t="s">
        <v>426</v>
      </c>
      <c r="B23" s="674" t="s">
        <v>610</v>
      </c>
      <c r="C23" s="898">
        <v>8531.1183875000006</v>
      </c>
      <c r="D23" s="1082">
        <f t="shared" si="0"/>
        <v>0.33827238104711521</v>
      </c>
      <c r="E23" s="898">
        <v>10368.03247283</v>
      </c>
      <c r="F23" s="1083">
        <f t="shared" si="1"/>
        <v>0.45023797773592711</v>
      </c>
      <c r="G23" s="1046">
        <v>23517.55229946</v>
      </c>
      <c r="H23" s="1084">
        <f t="shared" si="2"/>
        <v>0.6183994656889662</v>
      </c>
      <c r="I23" s="1395">
        <f t="shared" si="3"/>
        <v>0.21531925849505151</v>
      </c>
      <c r="J23" s="1396">
        <f t="shared" si="4"/>
        <v>1.2682753319966</v>
      </c>
      <c r="K23" s="237"/>
    </row>
    <row r="24" spans="1:11" ht="18" customHeight="1">
      <c r="A24" s="96" t="s">
        <v>427</v>
      </c>
      <c r="B24" s="674" t="s">
        <v>428</v>
      </c>
      <c r="C24" s="898">
        <v>1453.3331079899999</v>
      </c>
      <c r="D24" s="1082">
        <f t="shared" si="0"/>
        <v>5.762696384740347E-2</v>
      </c>
      <c r="E24" s="898">
        <v>1166.7633608199999</v>
      </c>
      <c r="F24" s="1083">
        <f t="shared" si="1"/>
        <v>5.0667393012956287E-2</v>
      </c>
      <c r="G24" s="1046">
        <v>1226.9838449900001</v>
      </c>
      <c r="H24" s="1084">
        <f t="shared" si="2"/>
        <v>3.2263823398331802E-2</v>
      </c>
      <c r="I24" s="1395">
        <f t="shared" si="3"/>
        <v>-0.19718104926841853</v>
      </c>
      <c r="J24" s="1396">
        <f t="shared" si="4"/>
        <v>5.1613280115067467E-2</v>
      </c>
      <c r="K24" s="237"/>
    </row>
    <row r="25" spans="1:11" ht="18" customHeight="1">
      <c r="A25" s="96" t="s">
        <v>251</v>
      </c>
      <c r="B25" s="674" t="s">
        <v>595</v>
      </c>
      <c r="C25" s="898">
        <v>2296.2821141100003</v>
      </c>
      <c r="D25" s="1082">
        <f t="shared" si="0"/>
        <v>9.1051229512186069E-2</v>
      </c>
      <c r="E25" s="898">
        <v>1525.8344572999999</v>
      </c>
      <c r="F25" s="1083">
        <f t="shared" si="1"/>
        <v>6.6260268977247058E-2</v>
      </c>
      <c r="G25" s="1046">
        <v>1693.5048013099999</v>
      </c>
      <c r="H25" s="1084">
        <f t="shared" si="2"/>
        <v>4.4531099620254685E-2</v>
      </c>
      <c r="I25" s="1395">
        <f t="shared" si="3"/>
        <v>-0.33551960017273952</v>
      </c>
      <c r="J25" s="1396">
        <f t="shared" si="4"/>
        <v>0.1098876376842981</v>
      </c>
      <c r="K25" s="237"/>
    </row>
    <row r="26" spans="1:11" ht="18" customHeight="1">
      <c r="A26" s="96" t="s">
        <v>254</v>
      </c>
      <c r="B26" s="674" t="s">
        <v>611</v>
      </c>
      <c r="C26" s="898">
        <v>380.19604468</v>
      </c>
      <c r="D26" s="1082">
        <f t="shared" si="0"/>
        <v>1.5075376457914498E-2</v>
      </c>
      <c r="E26" s="898">
        <v>366.38921212999998</v>
      </c>
      <c r="F26" s="1083">
        <f t="shared" si="1"/>
        <v>1.5910669489699585E-2</v>
      </c>
      <c r="G26" s="1046">
        <v>217.58829625999999</v>
      </c>
      <c r="H26" s="1084">
        <f t="shared" si="2"/>
        <v>5.7215344706789961E-3</v>
      </c>
      <c r="I26" s="1395">
        <f t="shared" si="3"/>
        <v>-3.6315034685910096E-2</v>
      </c>
      <c r="J26" s="1396">
        <f t="shared" si="4"/>
        <v>-0.40612799433953684</v>
      </c>
      <c r="K26" s="237"/>
    </row>
    <row r="27" spans="1:11" ht="18" customHeight="1">
      <c r="A27" s="96" t="s">
        <v>236</v>
      </c>
      <c r="B27" s="674" t="s">
        <v>429</v>
      </c>
      <c r="C27" s="898">
        <v>20.340225789999998</v>
      </c>
      <c r="D27" s="1082">
        <f t="shared" si="0"/>
        <v>8.0652222797667037E-4</v>
      </c>
      <c r="E27" s="898">
        <v>31.58700546</v>
      </c>
      <c r="F27" s="1083">
        <f t="shared" si="1"/>
        <v>1.3716845021765466E-3</v>
      </c>
      <c r="G27" s="1046">
        <v>77.891432959999989</v>
      </c>
      <c r="H27" s="1084">
        <f t="shared" si="2"/>
        <v>2.0481732074352798E-3</v>
      </c>
      <c r="I27" s="1395">
        <f t="shared" si="3"/>
        <v>0.55293288216738146</v>
      </c>
      <c r="J27" s="1396">
        <f t="shared" si="4"/>
        <v>1.4659328045084015</v>
      </c>
      <c r="K27" s="237"/>
    </row>
    <row r="28" spans="1:11" ht="18" customHeight="1">
      <c r="A28" s="96" t="s">
        <v>246</v>
      </c>
      <c r="B28" s="674" t="s">
        <v>119</v>
      </c>
      <c r="C28" s="898">
        <v>67.140058920000001</v>
      </c>
      <c r="D28" s="1082">
        <f t="shared" si="0"/>
        <v>2.6622098724816234E-3</v>
      </c>
      <c r="E28" s="898">
        <v>67.88246436</v>
      </c>
      <c r="F28" s="1083">
        <f t="shared" si="1"/>
        <v>2.947836395889988E-3</v>
      </c>
      <c r="G28" s="1046">
        <v>64.727547139999999</v>
      </c>
      <c r="H28" s="1084">
        <f t="shared" si="2"/>
        <v>1.7020257915043508E-3</v>
      </c>
      <c r="I28" s="1395">
        <f t="shared" si="3"/>
        <v>1.1057563129109015E-2</v>
      </c>
      <c r="J28" s="1396">
        <f t="shared" si="4"/>
        <v>-4.6476173924219648E-2</v>
      </c>
      <c r="K28" s="237"/>
    </row>
    <row r="29" spans="1:11" ht="18" customHeight="1">
      <c r="A29" s="96" t="s">
        <v>430</v>
      </c>
      <c r="B29" s="674" t="s">
        <v>596</v>
      </c>
      <c r="C29" s="898">
        <v>862.44676197000001</v>
      </c>
      <c r="D29" s="1082">
        <f t="shared" si="0"/>
        <v>3.419738262282631E-2</v>
      </c>
      <c r="E29" s="898">
        <v>565.90139985000008</v>
      </c>
      <c r="F29" s="1083">
        <f t="shared" si="1"/>
        <v>2.4574604924713184E-2</v>
      </c>
      <c r="G29" s="1046">
        <v>375.24259669999998</v>
      </c>
      <c r="H29" s="1084">
        <f t="shared" si="2"/>
        <v>9.8670906881898786E-3</v>
      </c>
      <c r="I29" s="1395">
        <f t="shared" si="3"/>
        <v>-0.34384193343439695</v>
      </c>
      <c r="J29" s="1396">
        <f t="shared" si="4"/>
        <v>-0.3369117008732207</v>
      </c>
      <c r="K29" s="237"/>
    </row>
    <row r="30" spans="1:11" ht="18" customHeight="1">
      <c r="A30" s="96" t="s">
        <v>431</v>
      </c>
      <c r="B30" s="674" t="s">
        <v>612</v>
      </c>
      <c r="C30" s="898">
        <v>145.24553933999999</v>
      </c>
      <c r="D30" s="1082">
        <f t="shared" si="0"/>
        <v>5.7592161071172614E-3</v>
      </c>
      <c r="E30" s="898">
        <v>142.33220321000002</v>
      </c>
      <c r="F30" s="1083">
        <f t="shared" si="1"/>
        <v>6.1808605931649449E-3</v>
      </c>
      <c r="G30" s="1046">
        <v>119.71332348999999</v>
      </c>
      <c r="H30" s="1084">
        <f t="shared" si="2"/>
        <v>3.147889471633756E-3</v>
      </c>
      <c r="I30" s="1395">
        <f t="shared" si="3"/>
        <v>-2.0058007586589311E-2</v>
      </c>
      <c r="J30" s="1396">
        <f t="shared" si="4"/>
        <v>-0.15891610759813532</v>
      </c>
      <c r="K30" s="237"/>
    </row>
    <row r="31" spans="1:11" ht="18" customHeight="1">
      <c r="A31" s="96" t="s">
        <v>432</v>
      </c>
      <c r="B31" s="674" t="s">
        <v>597</v>
      </c>
      <c r="C31" s="898">
        <v>97.228072709999992</v>
      </c>
      <c r="D31" s="1082">
        <f t="shared" si="0"/>
        <v>3.8552473622244336E-3</v>
      </c>
      <c r="E31" s="898">
        <v>85.96265262</v>
      </c>
      <c r="F31" s="1083">
        <f t="shared" si="1"/>
        <v>3.7329793263929144E-3</v>
      </c>
      <c r="G31" s="1046">
        <v>74.336807219999997</v>
      </c>
      <c r="H31" s="1084">
        <f t="shared" si="2"/>
        <v>1.9547035031756781E-3</v>
      </c>
      <c r="I31" s="1395">
        <f t="shared" si="3"/>
        <v>-0.11586591995504333</v>
      </c>
      <c r="J31" s="1396">
        <f t="shared" si="4"/>
        <v>-0.13524298105820834</v>
      </c>
      <c r="K31" s="237"/>
    </row>
    <row r="32" spans="1:11" ht="18" customHeight="1">
      <c r="A32" s="96" t="s">
        <v>256</v>
      </c>
      <c r="B32" s="674" t="s">
        <v>613</v>
      </c>
      <c r="C32" s="898">
        <v>0</v>
      </c>
      <c r="D32" s="1082">
        <f t="shared" si="0"/>
        <v>0</v>
      </c>
      <c r="E32" s="898">
        <v>4.2376099999999993E-3</v>
      </c>
      <c r="F32" s="1083">
        <f t="shared" si="1"/>
        <v>1.8402073506553777E-7</v>
      </c>
      <c r="G32" s="1046">
        <v>6.3398100000000004E-3</v>
      </c>
      <c r="H32" s="1084">
        <f t="shared" si="2"/>
        <v>1.6670676721146642E-7</v>
      </c>
      <c r="I32" s="1395" t="str">
        <f t="shared" si="3"/>
        <v>-</v>
      </c>
      <c r="J32" s="1393">
        <f t="shared" si="4"/>
        <v>0.4960815176479198</v>
      </c>
      <c r="K32" s="237"/>
    </row>
    <row r="33" spans="1:11" ht="18" customHeight="1" thickBot="1">
      <c r="A33" s="96" t="s">
        <v>433</v>
      </c>
      <c r="B33" s="674" t="s">
        <v>614</v>
      </c>
      <c r="C33" s="898">
        <v>5.8479340000000005E-2</v>
      </c>
      <c r="D33" s="1082">
        <f t="shared" si="0"/>
        <v>2.3187986246737345E-6</v>
      </c>
      <c r="E33" s="898">
        <v>8.57109E-3</v>
      </c>
      <c r="F33" s="1082">
        <f t="shared" si="1"/>
        <v>3.7220468191100177E-7</v>
      </c>
      <c r="G33" s="1046">
        <v>2.2614529999999997E-2</v>
      </c>
      <c r="H33" s="1083">
        <f t="shared" si="2"/>
        <v>5.9465428590237297E-7</v>
      </c>
      <c r="I33" s="1395">
        <f t="shared" si="3"/>
        <v>-0.85343387938372761</v>
      </c>
      <c r="J33" s="1396">
        <f t="shared" si="4"/>
        <v>1.6384660527424164</v>
      </c>
      <c r="K33" s="237"/>
    </row>
    <row r="34" spans="1:11" s="86" customFormat="1" ht="24.75" customHeight="1" thickTop="1" thickBot="1">
      <c r="A34" s="97" t="s">
        <v>57</v>
      </c>
      <c r="B34" s="336"/>
      <c r="C34" s="899">
        <f>+'Q48 RLNV'!C35</f>
        <v>25219.671677280003</v>
      </c>
      <c r="D34" s="299">
        <f t="shared" si="0"/>
        <v>1</v>
      </c>
      <c r="E34" s="899">
        <f>+'Q48 RLNV'!E35</f>
        <v>23027.894103839997</v>
      </c>
      <c r="F34" s="299">
        <f t="shared" si="1"/>
        <v>1</v>
      </c>
      <c r="G34" s="1240">
        <v>38029.709927479991</v>
      </c>
      <c r="H34" s="300">
        <f t="shared" si="2"/>
        <v>1</v>
      </c>
      <c r="I34" s="1397">
        <f t="shared" si="3"/>
        <v>-8.6907458649215605E-2</v>
      </c>
      <c r="J34" s="1398">
        <f t="shared" si="4"/>
        <v>0.65146277623095283</v>
      </c>
      <c r="K34" s="237"/>
    </row>
    <row r="35" spans="1:11" ht="13.5" thickTop="1">
      <c r="A35" s="567"/>
      <c r="C35" s="240"/>
      <c r="D35" s="240"/>
      <c r="E35" s="240"/>
      <c r="F35" s="240"/>
      <c r="G35" s="240"/>
      <c r="H35" s="237"/>
    </row>
    <row r="36" spans="1:11" s="199" customFormat="1" ht="14.25" customHeight="1">
      <c r="A36" s="199" t="str">
        <f>+data!A1</f>
        <v>Fonte: AT - Autoridade Tributária e Aduaneira</v>
      </c>
      <c r="C36" s="862"/>
      <c r="D36" s="862"/>
      <c r="E36" s="862"/>
      <c r="F36" s="862"/>
      <c r="G36" s="862"/>
      <c r="H36" s="862"/>
    </row>
    <row r="37" spans="1:11" s="199" customFormat="1" ht="14.25" customHeight="1">
      <c r="A37" s="282" t="str">
        <f>+data!A2</f>
        <v>Data: 2015-11</v>
      </c>
    </row>
    <row r="38" spans="1:11">
      <c r="A38" s="199" t="str">
        <f>+data!A3</f>
        <v xml:space="preserve"> </v>
      </c>
    </row>
    <row r="44" spans="1:11">
      <c r="D44" s="1456"/>
      <c r="F44" s="1456"/>
      <c r="H44" s="1456"/>
    </row>
    <row r="45" spans="1:11">
      <c r="D45" s="1456"/>
      <c r="F45" s="1456"/>
      <c r="H45" s="1456"/>
    </row>
    <row r="46" spans="1:11">
      <c r="D46" s="1456"/>
      <c r="F46" s="1456"/>
      <c r="H46" s="1456"/>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0" orientation="portrait" r:id="rId1"/>
  <headerFooter alignWithMargins="0"/>
  <ignoredErrors>
    <ignoredError sqref="E34" formula="1"/>
    <ignoredError sqref="I11" twoDigitTextYear="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enableFormatConditionsCalculation="0">
    <tabColor theme="6" tint="0.59999389629810485"/>
    <pageSetUpPr fitToPage="1"/>
  </sheetPr>
  <dimension ref="A1:K37"/>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0" width="9.140625" style="195"/>
    <col min="11" max="11" width="3.140625" style="195" customWidth="1"/>
    <col min="12" max="16384" width="9.140625" style="195"/>
  </cols>
  <sheetData>
    <row r="1" spans="1:11" ht="27.75">
      <c r="A1" s="1183" t="s">
        <v>563</v>
      </c>
      <c r="B1" s="206"/>
      <c r="C1" s="206"/>
      <c r="D1" s="206"/>
      <c r="E1" s="206"/>
      <c r="F1" s="206"/>
      <c r="G1" s="206"/>
      <c r="H1" s="206"/>
      <c r="I1" s="206"/>
    </row>
    <row r="2" spans="1:11" s="216" customFormat="1" ht="26.25">
      <c r="A2" s="702" t="s">
        <v>505</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145</v>
      </c>
      <c r="B4" s="210"/>
      <c r="C4" s="210"/>
      <c r="D4" s="210"/>
      <c r="E4" s="210"/>
      <c r="F4" s="210"/>
      <c r="G4" s="210"/>
      <c r="H4" s="210"/>
      <c r="I4" s="696"/>
      <c r="J4" s="696"/>
    </row>
    <row r="5" spans="1:11" s="216" customFormat="1" ht="21.95" customHeight="1">
      <c r="A5" s="697" t="s">
        <v>626</v>
      </c>
      <c r="B5" s="2"/>
      <c r="C5" s="2"/>
      <c r="D5" s="2"/>
      <c r="E5" s="2"/>
      <c r="F5" s="2"/>
      <c r="G5" s="2"/>
      <c r="H5" s="2"/>
    </row>
    <row r="6" spans="1:11" s="216" customFormat="1" ht="21.95" customHeight="1">
      <c r="A6" s="664" t="s">
        <v>153</v>
      </c>
      <c r="B6" s="650"/>
      <c r="C6" s="650"/>
      <c r="D6" s="650"/>
      <c r="E6" s="650"/>
      <c r="F6" s="650"/>
      <c r="G6" s="650"/>
      <c r="H6" s="650"/>
    </row>
    <row r="7" spans="1:11" ht="21.95" customHeight="1" thickBot="1"/>
    <row r="8" spans="1:11" ht="21" customHeight="1" thickTop="1">
      <c r="A8" s="1617" t="s">
        <v>72</v>
      </c>
      <c r="B8" s="334"/>
      <c r="C8" s="263"/>
      <c r="D8" s="264"/>
      <c r="E8" s="263"/>
      <c r="F8" s="264"/>
      <c r="G8" s="263"/>
      <c r="H8" s="263"/>
      <c r="I8" s="1613" t="s">
        <v>435</v>
      </c>
      <c r="J8" s="1614"/>
    </row>
    <row r="9" spans="1:11" s="93" customFormat="1" ht="21" customHeight="1" thickBot="1">
      <c r="A9" s="1618"/>
      <c r="B9" s="335" t="s">
        <v>58</v>
      </c>
      <c r="C9" s="91">
        <v>2012</v>
      </c>
      <c r="D9" s="92" t="s">
        <v>73</v>
      </c>
      <c r="E9" s="91">
        <v>2013</v>
      </c>
      <c r="F9" s="92" t="s">
        <v>73</v>
      </c>
      <c r="G9" s="91">
        <v>2014</v>
      </c>
      <c r="H9" s="91" t="s">
        <v>73</v>
      </c>
      <c r="I9" s="1615"/>
      <c r="J9" s="1616"/>
      <c r="K9" s="195"/>
    </row>
    <row r="10" spans="1:11" ht="21" customHeight="1" thickTop="1" thickBot="1">
      <c r="A10" s="1619"/>
      <c r="B10" s="225"/>
      <c r="C10" s="265"/>
      <c r="D10" s="265"/>
      <c r="E10" s="265"/>
      <c r="F10" s="266"/>
      <c r="G10" s="265"/>
      <c r="H10" s="265"/>
      <c r="I10" s="1339" t="s">
        <v>630</v>
      </c>
      <c r="J10" s="1391" t="s">
        <v>710</v>
      </c>
      <c r="K10" s="93"/>
    </row>
    <row r="11" spans="1:11" ht="18" customHeight="1" thickTop="1">
      <c r="A11" s="95" t="s">
        <v>336</v>
      </c>
      <c r="B11" s="673" t="s">
        <v>607</v>
      </c>
      <c r="C11" s="945">
        <v>22</v>
      </c>
      <c r="D11" s="1077">
        <f t="shared" ref="D11:D33" si="0">+C11/C$33</f>
        <v>1.2530257724619107E-4</v>
      </c>
      <c r="E11" s="945">
        <v>128</v>
      </c>
      <c r="F11" s="1077">
        <f t="shared" ref="F11:F33" si="1">+E11/E$33</f>
        <v>6.760289636159099E-4</v>
      </c>
      <c r="G11" s="946">
        <v>81</v>
      </c>
      <c r="H11" s="1078">
        <f t="shared" ref="H11:H33" si="2">+G11/G$33</f>
        <v>4.2339215522288199E-4</v>
      </c>
      <c r="I11" s="1392">
        <f>IF(C11&gt;0,(E11-C11)/C11,"-")</f>
        <v>4.8181818181818183</v>
      </c>
      <c r="J11" s="1393">
        <f>IF(E11&gt;0,(G11-E11)/E11,"-")</f>
        <v>-0.3671875</v>
      </c>
    </row>
    <row r="12" spans="1:11" ht="18" customHeight="1">
      <c r="A12" s="96" t="s">
        <v>248</v>
      </c>
      <c r="B12" s="674" t="s">
        <v>415</v>
      </c>
      <c r="C12" s="947">
        <v>5921</v>
      </c>
      <c r="D12" s="1081">
        <f t="shared" si="0"/>
        <v>3.3723479994304431E-2</v>
      </c>
      <c r="E12" s="947">
        <v>6824</v>
      </c>
      <c r="F12" s="1080">
        <f t="shared" si="1"/>
        <v>3.6040794122773195E-2</v>
      </c>
      <c r="G12" s="948">
        <v>6831</v>
      </c>
      <c r="H12" s="1079">
        <f t="shared" si="2"/>
        <v>3.5706071757129712E-2</v>
      </c>
      <c r="I12" s="1392">
        <f t="shared" ref="I12:I33" si="3">IF(C12&gt;0,(E12-C12)/C12,"-")</f>
        <v>0.1525080222935315</v>
      </c>
      <c r="J12" s="1393">
        <f t="shared" ref="J12:J33" si="4">IF(E12&gt;0,(G12-E12)/E12,"-")</f>
        <v>1.0257913247362252E-3</v>
      </c>
    </row>
    <row r="13" spans="1:11" ht="18" customHeight="1">
      <c r="A13" s="96" t="s">
        <v>416</v>
      </c>
      <c r="B13" s="674" t="s">
        <v>593</v>
      </c>
      <c r="C13" s="947">
        <v>401</v>
      </c>
      <c r="D13" s="1081">
        <f t="shared" si="0"/>
        <v>2.283924248896483E-3</v>
      </c>
      <c r="E13" s="947">
        <v>414</v>
      </c>
      <c r="F13" s="1080">
        <f t="shared" si="1"/>
        <v>2.1865311791952088E-3</v>
      </c>
      <c r="G13" s="948">
        <v>391</v>
      </c>
      <c r="H13" s="1079">
        <f t="shared" si="2"/>
        <v>2.0437818850882329E-3</v>
      </c>
      <c r="I13" s="1392">
        <f t="shared" si="3"/>
        <v>3.2418952618453865E-2</v>
      </c>
      <c r="J13" s="1393">
        <f t="shared" si="4"/>
        <v>-5.5555555555555552E-2</v>
      </c>
    </row>
    <row r="14" spans="1:11" ht="18" customHeight="1">
      <c r="A14" s="96" t="s">
        <v>417</v>
      </c>
      <c r="B14" s="674" t="s">
        <v>418</v>
      </c>
      <c r="C14" s="947">
        <v>21072</v>
      </c>
      <c r="D14" s="1081">
        <f t="shared" si="0"/>
        <v>0.12001708671507903</v>
      </c>
      <c r="E14" s="947">
        <v>22789</v>
      </c>
      <c r="F14" s="1080">
        <f t="shared" si="1"/>
        <v>0.12035956290502321</v>
      </c>
      <c r="G14" s="948">
        <v>22533</v>
      </c>
      <c r="H14" s="1079">
        <f t="shared" si="2"/>
        <v>0.1177814251066321</v>
      </c>
      <c r="I14" s="1392">
        <f t="shared" si="3"/>
        <v>8.1482536066818531E-2</v>
      </c>
      <c r="J14" s="1393">
        <f t="shared" si="4"/>
        <v>-1.1233489841590241E-2</v>
      </c>
    </row>
    <row r="15" spans="1:11" ht="18" customHeight="1">
      <c r="A15" s="96" t="s">
        <v>234</v>
      </c>
      <c r="B15" s="674" t="s">
        <v>608</v>
      </c>
      <c r="C15" s="947">
        <v>361</v>
      </c>
      <c r="D15" s="1081">
        <f t="shared" si="0"/>
        <v>2.0561013811761356E-3</v>
      </c>
      <c r="E15" s="947">
        <v>425</v>
      </c>
      <c r="F15" s="1080">
        <f t="shared" si="1"/>
        <v>2.244627418255951E-3</v>
      </c>
      <c r="G15" s="948">
        <v>427</v>
      </c>
      <c r="H15" s="1079">
        <f t="shared" si="2"/>
        <v>2.2319561762984027E-3</v>
      </c>
      <c r="I15" s="1392">
        <f t="shared" si="3"/>
        <v>0.17728531855955679</v>
      </c>
      <c r="J15" s="1393">
        <f t="shared" si="4"/>
        <v>4.7058823529411761E-3</v>
      </c>
    </row>
    <row r="16" spans="1:11" ht="18" customHeight="1">
      <c r="A16" s="96" t="s">
        <v>243</v>
      </c>
      <c r="B16" s="674" t="s">
        <v>419</v>
      </c>
      <c r="C16" s="947">
        <v>550</v>
      </c>
      <c r="D16" s="1081">
        <f t="shared" si="0"/>
        <v>3.1325644311547773E-3</v>
      </c>
      <c r="E16" s="947">
        <v>578</v>
      </c>
      <c r="F16" s="1080">
        <f t="shared" si="1"/>
        <v>3.0526932888280934E-3</v>
      </c>
      <c r="G16" s="948">
        <v>575</v>
      </c>
      <c r="H16" s="1079">
        <f t="shared" si="2"/>
        <v>3.0055615957179896E-3</v>
      </c>
      <c r="I16" s="1392">
        <f t="shared" si="3"/>
        <v>5.0909090909090911E-2</v>
      </c>
      <c r="J16" s="1393">
        <f t="shared" si="4"/>
        <v>-5.1903114186851208E-3</v>
      </c>
    </row>
    <row r="17" spans="1:11" ht="18" customHeight="1">
      <c r="A17" s="96" t="s">
        <v>437</v>
      </c>
      <c r="B17" s="674" t="s">
        <v>477</v>
      </c>
      <c r="C17" s="947">
        <v>19008</v>
      </c>
      <c r="D17" s="1081">
        <f t="shared" si="0"/>
        <v>0.1082614267407091</v>
      </c>
      <c r="E17" s="947">
        <v>20119</v>
      </c>
      <c r="F17" s="1080">
        <f t="shared" si="1"/>
        <v>0.10625802124209759</v>
      </c>
      <c r="G17" s="948">
        <v>20206</v>
      </c>
      <c r="H17" s="1079">
        <f t="shared" si="2"/>
        <v>0.10561804800535252</v>
      </c>
      <c r="I17" s="1392">
        <f t="shared" si="3"/>
        <v>5.8449074074074077E-2</v>
      </c>
      <c r="J17" s="1393">
        <f t="shared" si="4"/>
        <v>4.3242705899895623E-3</v>
      </c>
    </row>
    <row r="18" spans="1:11" ht="18" customHeight="1">
      <c r="A18" s="96" t="s">
        <v>250</v>
      </c>
      <c r="B18" s="674" t="s">
        <v>420</v>
      </c>
      <c r="C18" s="947">
        <v>46570</v>
      </c>
      <c r="D18" s="1081">
        <f t="shared" si="0"/>
        <v>0.26524277374341448</v>
      </c>
      <c r="E18" s="947">
        <v>49462</v>
      </c>
      <c r="F18" s="1080">
        <f t="shared" si="1"/>
        <v>0.2612323796747667</v>
      </c>
      <c r="G18" s="948">
        <v>49106</v>
      </c>
      <c r="H18" s="1079">
        <f t="shared" si="2"/>
        <v>0.25668018733796105</v>
      </c>
      <c r="I18" s="1392">
        <f t="shared" si="3"/>
        <v>6.2100064419153965E-2</v>
      </c>
      <c r="J18" s="1393">
        <f t="shared" si="4"/>
        <v>-7.1974445028506733E-3</v>
      </c>
    </row>
    <row r="19" spans="1:11" ht="18" customHeight="1">
      <c r="A19" s="96" t="s">
        <v>421</v>
      </c>
      <c r="B19" s="674" t="s">
        <v>422</v>
      </c>
      <c r="C19" s="947">
        <v>10086</v>
      </c>
      <c r="D19" s="1081">
        <f t="shared" si="0"/>
        <v>5.7445536095685604E-2</v>
      </c>
      <c r="E19" s="947">
        <v>10579</v>
      </c>
      <c r="F19" s="1080">
        <f t="shared" si="1"/>
        <v>5.5872737547599305E-2</v>
      </c>
      <c r="G19" s="948">
        <v>9456</v>
      </c>
      <c r="H19" s="1079">
        <f t="shared" si="2"/>
        <v>4.9427113824537926E-2</v>
      </c>
      <c r="I19" s="1392">
        <f t="shared" si="3"/>
        <v>4.8879635137814792E-2</v>
      </c>
      <c r="J19" s="1393">
        <f t="shared" si="4"/>
        <v>-0.10615370072785707</v>
      </c>
    </row>
    <row r="20" spans="1:11" ht="18" customHeight="1">
      <c r="A20" s="96" t="s">
        <v>423</v>
      </c>
      <c r="B20" s="674" t="s">
        <v>424</v>
      </c>
      <c r="C20" s="947">
        <v>8335</v>
      </c>
      <c r="D20" s="1081">
        <f t="shared" si="0"/>
        <v>4.7472590061227393E-2</v>
      </c>
      <c r="E20" s="947">
        <v>9173</v>
      </c>
      <c r="F20" s="1080">
        <f t="shared" si="1"/>
        <v>4.8446981900380798E-2</v>
      </c>
      <c r="G20" s="948">
        <v>9686</v>
      </c>
      <c r="H20" s="1079">
        <f t="shared" si="2"/>
        <v>5.0629338462825121E-2</v>
      </c>
      <c r="I20" s="1392">
        <f t="shared" si="3"/>
        <v>0.10053989202159568</v>
      </c>
      <c r="J20" s="1393">
        <f t="shared" si="4"/>
        <v>5.5924997274610269E-2</v>
      </c>
    </row>
    <row r="21" spans="1:11" ht="18" customHeight="1">
      <c r="A21" s="96" t="s">
        <v>425</v>
      </c>
      <c r="B21" s="674" t="s">
        <v>609</v>
      </c>
      <c r="C21" s="947">
        <v>4589</v>
      </c>
      <c r="D21" s="1081">
        <f t="shared" si="0"/>
        <v>2.6136978499216861E-2</v>
      </c>
      <c r="E21" s="947">
        <v>5138</v>
      </c>
      <c r="F21" s="1080">
        <f t="shared" si="1"/>
        <v>2.7136225117644883E-2</v>
      </c>
      <c r="G21" s="948">
        <v>5304</v>
      </c>
      <c r="H21" s="1079">
        <f t="shared" si="2"/>
        <v>2.772434557163168E-2</v>
      </c>
      <c r="I21" s="1392">
        <f t="shared" si="3"/>
        <v>0.11963390716931793</v>
      </c>
      <c r="J21" s="1393">
        <f t="shared" si="4"/>
        <v>3.2308291163876998E-2</v>
      </c>
    </row>
    <row r="22" spans="1:11" ht="18" customHeight="1">
      <c r="A22" s="96" t="s">
        <v>426</v>
      </c>
      <c r="B22" s="674" t="s">
        <v>610</v>
      </c>
      <c r="C22" s="947">
        <v>4379</v>
      </c>
      <c r="D22" s="1081">
        <f t="shared" si="0"/>
        <v>2.4940908443685034E-2</v>
      </c>
      <c r="E22" s="947">
        <v>4873</v>
      </c>
      <c r="F22" s="1080">
        <f t="shared" si="1"/>
        <v>2.5736633903908821E-2</v>
      </c>
      <c r="G22" s="948">
        <v>5088</v>
      </c>
      <c r="H22" s="1079">
        <f t="shared" si="2"/>
        <v>2.6595299824370661E-2</v>
      </c>
      <c r="I22" s="1392">
        <f t="shared" si="3"/>
        <v>0.11281114409682576</v>
      </c>
      <c r="J22" s="1393">
        <f t="shared" si="4"/>
        <v>4.4120664888159244E-2</v>
      </c>
    </row>
    <row r="23" spans="1:11" ht="18" customHeight="1">
      <c r="A23" s="96" t="s">
        <v>427</v>
      </c>
      <c r="B23" s="674" t="s">
        <v>428</v>
      </c>
      <c r="C23" s="947">
        <v>8751</v>
      </c>
      <c r="D23" s="1081">
        <f t="shared" si="0"/>
        <v>4.984194788551901E-2</v>
      </c>
      <c r="E23" s="947">
        <v>9696</v>
      </c>
      <c r="F23" s="1080">
        <f t="shared" si="1"/>
        <v>5.1209193993905174E-2</v>
      </c>
      <c r="G23" s="948">
        <v>10451</v>
      </c>
      <c r="H23" s="1079">
        <f t="shared" si="2"/>
        <v>5.462804215104123E-2</v>
      </c>
      <c r="I23" s="1392">
        <f t="shared" si="3"/>
        <v>0.10798765855330819</v>
      </c>
      <c r="J23" s="1393">
        <f t="shared" si="4"/>
        <v>7.7867161716171612E-2</v>
      </c>
    </row>
    <row r="24" spans="1:11" ht="18" customHeight="1">
      <c r="A24" s="96" t="s">
        <v>251</v>
      </c>
      <c r="B24" s="674" t="s">
        <v>595</v>
      </c>
      <c r="C24" s="947">
        <v>19733</v>
      </c>
      <c r="D24" s="1081">
        <f t="shared" si="0"/>
        <v>0.1123907162181404</v>
      </c>
      <c r="E24" s="947">
        <v>21364</v>
      </c>
      <c r="F24" s="1080">
        <f t="shared" si="1"/>
        <v>0.11283345920851796</v>
      </c>
      <c r="G24" s="948">
        <v>22490</v>
      </c>
      <c r="H24" s="1079">
        <f t="shared" si="2"/>
        <v>0.11755666136990885</v>
      </c>
      <c r="I24" s="1392">
        <f t="shared" si="3"/>
        <v>8.2653423199716206E-2</v>
      </c>
      <c r="J24" s="1393">
        <f t="shared" si="4"/>
        <v>5.2705485864070402E-2</v>
      </c>
    </row>
    <row r="25" spans="1:11" ht="18" customHeight="1">
      <c r="A25" s="96" t="s">
        <v>254</v>
      </c>
      <c r="B25" s="674" t="s">
        <v>611</v>
      </c>
      <c r="C25" s="947">
        <v>5876</v>
      </c>
      <c r="D25" s="1081">
        <f t="shared" si="0"/>
        <v>3.3467179268119041E-2</v>
      </c>
      <c r="E25" s="947">
        <v>6530</v>
      </c>
      <c r="F25" s="1080">
        <f t="shared" si="1"/>
        <v>3.4488040096967904E-2</v>
      </c>
      <c r="G25" s="948">
        <v>6752</v>
      </c>
      <c r="H25" s="1079">
        <f t="shared" si="2"/>
        <v>3.5293133729196284E-2</v>
      </c>
      <c r="I25" s="1392">
        <f t="shared" si="3"/>
        <v>0.1113002042205582</v>
      </c>
      <c r="J25" s="1393">
        <f t="shared" si="4"/>
        <v>3.3996937212863704E-2</v>
      </c>
    </row>
    <row r="26" spans="1:11" ht="18" customHeight="1">
      <c r="A26" s="96" t="s">
        <v>236</v>
      </c>
      <c r="B26" s="674" t="s">
        <v>429</v>
      </c>
      <c r="C26" s="947">
        <v>35</v>
      </c>
      <c r="D26" s="1081">
        <f t="shared" si="0"/>
        <v>1.9934500925530401E-4</v>
      </c>
      <c r="E26" s="947">
        <v>37</v>
      </c>
      <c r="F26" s="1080">
        <f t="shared" si="1"/>
        <v>1.9541462229522396E-4</v>
      </c>
      <c r="G26" s="948">
        <v>29</v>
      </c>
      <c r="H26" s="1079">
        <f t="shared" si="2"/>
        <v>1.515848456970812E-4</v>
      </c>
      <c r="I26" s="1392">
        <f t="shared" si="3"/>
        <v>5.7142857142857141E-2</v>
      </c>
      <c r="J26" s="1393">
        <f t="shared" si="4"/>
        <v>-0.21621621621621623</v>
      </c>
    </row>
    <row r="27" spans="1:11" ht="18" customHeight="1">
      <c r="A27" s="96" t="s">
        <v>246</v>
      </c>
      <c r="B27" s="674" t="s">
        <v>119</v>
      </c>
      <c r="C27" s="947">
        <v>2035</v>
      </c>
      <c r="D27" s="1081">
        <f t="shared" si="0"/>
        <v>1.1590488395272675E-2</v>
      </c>
      <c r="E27" s="947">
        <v>2133</v>
      </c>
      <c r="F27" s="1080">
        <f t="shared" si="1"/>
        <v>1.126538890150575E-2</v>
      </c>
      <c r="G27" s="948">
        <v>2239</v>
      </c>
      <c r="H27" s="1079">
        <f t="shared" si="2"/>
        <v>1.1703395500543615E-2</v>
      </c>
      <c r="I27" s="1392">
        <f t="shared" si="3"/>
        <v>4.8157248157248159E-2</v>
      </c>
      <c r="J27" s="1393">
        <f t="shared" si="4"/>
        <v>4.9695264885138306E-2</v>
      </c>
    </row>
    <row r="28" spans="1:11" ht="18" customHeight="1">
      <c r="A28" s="96" t="s">
        <v>430</v>
      </c>
      <c r="B28" s="674" t="s">
        <v>596</v>
      </c>
      <c r="C28" s="947">
        <v>13078</v>
      </c>
      <c r="D28" s="1081">
        <f t="shared" si="0"/>
        <v>7.4486686601167598E-2</v>
      </c>
      <c r="E28" s="947">
        <v>13898</v>
      </c>
      <c r="F28" s="1080">
        <f t="shared" si="1"/>
        <v>7.3401957315108721E-2</v>
      </c>
      <c r="G28" s="948">
        <v>14422</v>
      </c>
      <c r="H28" s="1079">
        <f t="shared" si="2"/>
        <v>7.5384711884251901E-2</v>
      </c>
      <c r="I28" s="1392">
        <f t="shared" si="3"/>
        <v>6.2700718764337054E-2</v>
      </c>
      <c r="J28" s="1393">
        <f t="shared" si="4"/>
        <v>3.7703266657072958E-2</v>
      </c>
    </row>
    <row r="29" spans="1:11" ht="18" customHeight="1">
      <c r="A29" s="96" t="s">
        <v>431</v>
      </c>
      <c r="B29" s="674" t="s">
        <v>612</v>
      </c>
      <c r="C29" s="947">
        <v>1687</v>
      </c>
      <c r="D29" s="1081">
        <f t="shared" si="0"/>
        <v>9.6084294461056523E-3</v>
      </c>
      <c r="E29" s="947">
        <v>1970</v>
      </c>
      <c r="F29" s="1080">
        <f t="shared" si="1"/>
        <v>1.0404508268151114E-2</v>
      </c>
      <c r="G29" s="948">
        <v>2163</v>
      </c>
      <c r="H29" s="1079">
        <f t="shared" si="2"/>
        <v>1.1306138663544367E-2</v>
      </c>
      <c r="I29" s="1392">
        <f t="shared" si="3"/>
        <v>0.16775340841730882</v>
      </c>
      <c r="J29" s="1393">
        <f t="shared" si="4"/>
        <v>9.7969543147208127E-2</v>
      </c>
      <c r="K29" s="86"/>
    </row>
    <row r="30" spans="1:11" ht="18" customHeight="1">
      <c r="A30" s="96" t="s">
        <v>432</v>
      </c>
      <c r="B30" s="674" t="s">
        <v>597</v>
      </c>
      <c r="C30" s="947">
        <v>3084</v>
      </c>
      <c r="D30" s="1081">
        <f t="shared" si="0"/>
        <v>1.7565143101238787E-2</v>
      </c>
      <c r="E30" s="947">
        <v>3210</v>
      </c>
      <c r="F30" s="1080">
        <f t="shared" si="1"/>
        <v>1.6953538853180242E-2</v>
      </c>
      <c r="G30" s="948">
        <v>3081</v>
      </c>
      <c r="H30" s="1079">
        <f t="shared" si="2"/>
        <v>1.6104583089403695E-2</v>
      </c>
      <c r="I30" s="1392">
        <f t="shared" si="3"/>
        <v>4.085603112840467E-2</v>
      </c>
      <c r="J30" s="1393">
        <f t="shared" si="4"/>
        <v>-4.018691588785047E-2</v>
      </c>
      <c r="K30" s="86"/>
    </row>
    <row r="31" spans="1:11" ht="18" customHeight="1">
      <c r="A31" s="96" t="s">
        <v>256</v>
      </c>
      <c r="B31" s="674" t="s">
        <v>613</v>
      </c>
      <c r="C31" s="947">
        <v>1</v>
      </c>
      <c r="D31" s="1081">
        <f t="shared" si="0"/>
        <v>5.6955716930086853E-6</v>
      </c>
      <c r="E31" s="947"/>
      <c r="F31" s="1080">
        <f t="shared" si="1"/>
        <v>0</v>
      </c>
      <c r="G31" s="948">
        <v>0</v>
      </c>
      <c r="H31" s="1079">
        <f t="shared" si="2"/>
        <v>0</v>
      </c>
      <c r="I31" s="1392">
        <f t="shared" si="3"/>
        <v>-1</v>
      </c>
      <c r="J31" s="1393" t="str">
        <f t="shared" si="4"/>
        <v>-</v>
      </c>
    </row>
    <row r="32" spans="1:11" ht="18" customHeight="1" thickBot="1">
      <c r="A32" s="96" t="s">
        <v>433</v>
      </c>
      <c r="B32" s="674" t="s">
        <v>614</v>
      </c>
      <c r="C32" s="947">
        <v>1</v>
      </c>
      <c r="D32" s="1081">
        <f t="shared" si="0"/>
        <v>5.6955716930086853E-6</v>
      </c>
      <c r="E32" s="947">
        <v>1</v>
      </c>
      <c r="F32" s="1081">
        <f t="shared" si="1"/>
        <v>5.2814762782492961E-6</v>
      </c>
      <c r="G32" s="948">
        <v>1</v>
      </c>
      <c r="H32" s="1080">
        <f t="shared" si="2"/>
        <v>5.2270636447269382E-6</v>
      </c>
      <c r="I32" s="1392">
        <f t="shared" si="3"/>
        <v>0</v>
      </c>
      <c r="J32" s="1393">
        <f t="shared" si="4"/>
        <v>0</v>
      </c>
    </row>
    <row r="33" spans="1:10" s="86" customFormat="1" ht="24.75" customHeight="1" thickTop="1" thickBot="1">
      <c r="A33" s="97" t="s">
        <v>57</v>
      </c>
      <c r="B33" s="336"/>
      <c r="C33" s="502">
        <f>+'Q49 RLPN'!C34</f>
        <v>175575</v>
      </c>
      <c r="D33" s="730">
        <f t="shared" si="0"/>
        <v>1</v>
      </c>
      <c r="E33" s="502">
        <f>+'Q49 RLPN'!E34</f>
        <v>189341</v>
      </c>
      <c r="F33" s="730">
        <f t="shared" si="1"/>
        <v>1</v>
      </c>
      <c r="G33" s="801">
        <v>191312</v>
      </c>
      <c r="H33" s="950">
        <f t="shared" si="2"/>
        <v>1</v>
      </c>
      <c r="I33" s="1365">
        <f t="shared" si="3"/>
        <v>7.8405239925957562E-2</v>
      </c>
      <c r="J33" s="1394">
        <f t="shared" si="4"/>
        <v>1.0409789744429363E-2</v>
      </c>
    </row>
    <row r="34" spans="1:10" ht="15.75" customHeight="1" thickTop="1">
      <c r="A34" s="567"/>
      <c r="C34" s="240"/>
      <c r="D34" s="240"/>
      <c r="E34" s="240"/>
      <c r="F34" s="240"/>
      <c r="G34" s="240"/>
      <c r="H34" s="237"/>
    </row>
    <row r="35" spans="1:10" s="199" customFormat="1" ht="14.25" customHeight="1">
      <c r="A35" s="199" t="str">
        <f>+data!A1</f>
        <v>Fonte: AT - Autoridade Tributária e Aduaneira</v>
      </c>
      <c r="C35" s="862"/>
      <c r="D35" s="862"/>
      <c r="E35" s="862"/>
      <c r="F35" s="862"/>
      <c r="G35" s="862"/>
      <c r="H35" s="862"/>
    </row>
    <row r="36" spans="1:10" s="199" customFormat="1" ht="14.25" customHeight="1">
      <c r="A36" s="282" t="str">
        <f>+data!A2</f>
        <v>Data: 2015-11</v>
      </c>
      <c r="C36" s="862"/>
      <c r="E36" s="862"/>
      <c r="G36" s="862"/>
    </row>
    <row r="37" spans="1:10">
      <c r="A37" s="199" t="str">
        <f>+data!A3</f>
        <v xml:space="preserve"> </v>
      </c>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r:id="rId1"/>
  <headerFooter alignWithMargins="0"/>
  <ignoredErrors>
    <ignoredError sqref="E33" formula="1"/>
    <ignoredError sqref="I10" twoDigitTextYear="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enableFormatConditionsCalculation="0">
    <tabColor theme="6" tint="0.59999389629810485"/>
    <pageSetUpPr fitToPage="1"/>
  </sheetPr>
  <dimension ref="A1:K66"/>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6.7109375" style="195" customWidth="1"/>
    <col min="9" max="10" width="9.140625" style="195"/>
    <col min="11" max="11" width="2.7109375" style="195" customWidth="1"/>
    <col min="12" max="16384" width="9.140625" style="195"/>
  </cols>
  <sheetData>
    <row r="1" spans="1:11" ht="27.75">
      <c r="A1" s="1183" t="s">
        <v>563</v>
      </c>
      <c r="B1" s="206"/>
      <c r="C1" s="206"/>
      <c r="D1" s="206"/>
      <c r="E1" s="206"/>
      <c r="F1" s="206"/>
      <c r="G1" s="206"/>
      <c r="H1" s="206"/>
      <c r="I1" s="206"/>
    </row>
    <row r="2" spans="1:11" s="216" customFormat="1" ht="26.25">
      <c r="A2" s="702" t="s">
        <v>506</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145</v>
      </c>
      <c r="B4" s="210"/>
      <c r="C4" s="210"/>
      <c r="D4" s="210"/>
      <c r="E4" s="210"/>
      <c r="F4" s="210"/>
      <c r="G4" s="210"/>
      <c r="H4" s="210"/>
      <c r="I4" s="696"/>
      <c r="J4" s="696"/>
    </row>
    <row r="5" spans="1:11" s="216" customFormat="1" ht="21.95" customHeight="1">
      <c r="A5" s="697" t="s">
        <v>626</v>
      </c>
      <c r="B5" s="2"/>
      <c r="C5" s="2"/>
      <c r="D5" s="2"/>
      <c r="E5" s="2"/>
      <c r="F5" s="2"/>
      <c r="G5" s="2"/>
      <c r="H5" s="2"/>
    </row>
    <row r="6" spans="1:11" s="216" customFormat="1" ht="21.95" customHeight="1">
      <c r="A6" s="664" t="s">
        <v>55</v>
      </c>
      <c r="B6" s="650"/>
      <c r="C6" s="650"/>
      <c r="D6" s="650"/>
      <c r="E6" s="650"/>
      <c r="F6" s="650"/>
      <c r="G6" s="650"/>
      <c r="H6" s="650"/>
    </row>
    <row r="7" spans="1:11" ht="21.95" customHeight="1">
      <c r="A7" s="199"/>
    </row>
    <row r="8" spans="1:11" ht="21.95" customHeight="1" thickBot="1">
      <c r="A8" s="199" t="s">
        <v>141</v>
      </c>
    </row>
    <row r="9" spans="1:11" ht="21" customHeight="1" thickTop="1">
      <c r="A9" s="1617" t="s">
        <v>72</v>
      </c>
      <c r="B9" s="334"/>
      <c r="C9" s="263"/>
      <c r="D9" s="264"/>
      <c r="E9" s="263"/>
      <c r="F9" s="264"/>
      <c r="G9" s="263"/>
      <c r="H9" s="263"/>
      <c r="I9" s="1613" t="s">
        <v>435</v>
      </c>
      <c r="J9" s="1614"/>
    </row>
    <row r="10" spans="1:11" s="93" customFormat="1" ht="21" customHeight="1" thickBot="1">
      <c r="A10" s="1618"/>
      <c r="B10" s="335" t="s">
        <v>58</v>
      </c>
      <c r="C10" s="91">
        <v>2012</v>
      </c>
      <c r="D10" s="92" t="s">
        <v>73</v>
      </c>
      <c r="E10" s="91">
        <v>2013</v>
      </c>
      <c r="F10" s="92" t="s">
        <v>73</v>
      </c>
      <c r="G10" s="91">
        <v>2014</v>
      </c>
      <c r="H10" s="91" t="s">
        <v>73</v>
      </c>
      <c r="I10" s="1615"/>
      <c r="J10" s="1616"/>
    </row>
    <row r="11" spans="1:11" ht="21" customHeight="1" thickTop="1" thickBot="1">
      <c r="A11" s="1619"/>
      <c r="B11" s="225"/>
      <c r="C11" s="265"/>
      <c r="D11" s="265"/>
      <c r="E11" s="265"/>
      <c r="F11" s="266"/>
      <c r="G11" s="265"/>
      <c r="H11" s="265"/>
      <c r="I11" s="1339" t="s">
        <v>630</v>
      </c>
      <c r="J11" s="1391" t="s">
        <v>710</v>
      </c>
    </row>
    <row r="12" spans="1:11" ht="18" customHeight="1" thickTop="1">
      <c r="A12" s="95" t="s">
        <v>336</v>
      </c>
      <c r="B12" s="673" t="s">
        <v>607</v>
      </c>
      <c r="C12" s="896">
        <v>3.3072685699999997</v>
      </c>
      <c r="D12" s="1085">
        <f t="shared" ref="D12:D34" si="0">+C12/C$34</f>
        <v>1.4805712204043876E-4</v>
      </c>
      <c r="E12" s="896">
        <v>5.4352327200000001</v>
      </c>
      <c r="F12" s="1085">
        <f>+E12/E$34</f>
        <v>2.0727170594566841E-4</v>
      </c>
      <c r="G12" s="897">
        <v>5.2110980499999995</v>
      </c>
      <c r="H12" s="1124">
        <f>+G12/G$34</f>
        <v>1.7404406147242404E-4</v>
      </c>
      <c r="I12" s="1395">
        <f>IF(C12&gt;0,(E12-C12)/C12,"-")</f>
        <v>0.64342042533304167</v>
      </c>
      <c r="J12" s="1396">
        <f>IF(E12&gt;0,(G12-E12)/E12,"-")</f>
        <v>-4.1237363981721217E-2</v>
      </c>
      <c r="K12" s="237"/>
    </row>
    <row r="13" spans="1:11" ht="18" customHeight="1">
      <c r="A13" s="96" t="s">
        <v>248</v>
      </c>
      <c r="B13" s="674" t="s">
        <v>415</v>
      </c>
      <c r="C13" s="898">
        <v>191.83955933000001</v>
      </c>
      <c r="D13" s="1082">
        <f t="shared" si="0"/>
        <v>8.5881180940517964E-3</v>
      </c>
      <c r="E13" s="898">
        <v>218.22522896999999</v>
      </c>
      <c r="F13" s="1083">
        <f t="shared" ref="F13:F34" si="1">+E13/E$34</f>
        <v>8.3219832193304859E-3</v>
      </c>
      <c r="G13" s="1046">
        <v>263.60024063999998</v>
      </c>
      <c r="H13" s="1084">
        <f t="shared" ref="H13:H34" si="2">+G13/G$34</f>
        <v>8.8039135026626355E-3</v>
      </c>
      <c r="I13" s="1395">
        <f t="shared" ref="I13:I34" si="3">IF(C13&gt;0,(E13-C13)/C13,"-")</f>
        <v>0.13754029529754952</v>
      </c>
      <c r="J13" s="1396">
        <f t="shared" ref="J13:J34" si="4">IF(E13&gt;0,(G13-E13)/E13,"-")</f>
        <v>0.20792743297447894</v>
      </c>
      <c r="K13" s="237"/>
    </row>
    <row r="14" spans="1:11" ht="18" customHeight="1">
      <c r="A14" s="96" t="s">
        <v>416</v>
      </c>
      <c r="B14" s="674" t="s">
        <v>593</v>
      </c>
      <c r="C14" s="898">
        <v>130.05931778000001</v>
      </c>
      <c r="D14" s="1082">
        <f t="shared" si="0"/>
        <v>5.8223902527062294E-3</v>
      </c>
      <c r="E14" s="898">
        <v>107.75542729999999</v>
      </c>
      <c r="F14" s="1083">
        <f t="shared" si="1"/>
        <v>4.1092354995565759E-3</v>
      </c>
      <c r="G14" s="1046">
        <v>109.59510066</v>
      </c>
      <c r="H14" s="1084">
        <f t="shared" si="2"/>
        <v>3.6603372750481141E-3</v>
      </c>
      <c r="I14" s="1395">
        <f t="shared" si="3"/>
        <v>-0.17149013896665097</v>
      </c>
      <c r="J14" s="1396">
        <f t="shared" si="4"/>
        <v>1.7072674723642493E-2</v>
      </c>
      <c r="K14" s="237"/>
    </row>
    <row r="15" spans="1:11" ht="18" customHeight="1">
      <c r="A15" s="96" t="s">
        <v>417</v>
      </c>
      <c r="B15" s="674" t="s">
        <v>418</v>
      </c>
      <c r="C15" s="898">
        <v>2650.13507033</v>
      </c>
      <c r="D15" s="1082">
        <f t="shared" si="0"/>
        <v>0.1186391014901749</v>
      </c>
      <c r="E15" s="898">
        <v>3016.4948993600001</v>
      </c>
      <c r="F15" s="1083">
        <f t="shared" si="1"/>
        <v>0.11503353692033899</v>
      </c>
      <c r="G15" s="1046">
        <v>3468.9529564200002</v>
      </c>
      <c r="H15" s="1084">
        <f t="shared" si="2"/>
        <v>0.11585862630086373</v>
      </c>
      <c r="I15" s="1395">
        <f t="shared" si="3"/>
        <v>0.13824194590367814</v>
      </c>
      <c r="J15" s="1396">
        <f t="shared" si="4"/>
        <v>0.14999463687341114</v>
      </c>
      <c r="K15" s="237"/>
    </row>
    <row r="16" spans="1:11" ht="18" customHeight="1">
      <c r="A16" s="96" t="s">
        <v>234</v>
      </c>
      <c r="B16" s="674" t="s">
        <v>608</v>
      </c>
      <c r="C16" s="898">
        <v>2072.8554814700001</v>
      </c>
      <c r="D16" s="1082">
        <f t="shared" si="0"/>
        <v>9.2795916175684598E-2</v>
      </c>
      <c r="E16" s="898">
        <v>2170.84084966</v>
      </c>
      <c r="F16" s="1083">
        <f t="shared" si="1"/>
        <v>8.2784658804006539E-2</v>
      </c>
      <c r="G16" s="1046">
        <v>1352.6629529700001</v>
      </c>
      <c r="H16" s="1084">
        <f t="shared" si="2"/>
        <v>4.5177225966450844E-2</v>
      </c>
      <c r="I16" s="1395">
        <f t="shared" si="3"/>
        <v>4.7270718613008154E-2</v>
      </c>
      <c r="J16" s="1396">
        <f t="shared" si="4"/>
        <v>-0.37689446318376774</v>
      </c>
      <c r="K16" s="237"/>
    </row>
    <row r="17" spans="1:11" ht="18" customHeight="1">
      <c r="A17" s="96" t="s">
        <v>243</v>
      </c>
      <c r="B17" s="674" t="s">
        <v>419</v>
      </c>
      <c r="C17" s="898">
        <v>260.93589946000003</v>
      </c>
      <c r="D17" s="1082">
        <f t="shared" si="0"/>
        <v>1.1681367114095873E-2</v>
      </c>
      <c r="E17" s="898">
        <v>259.63511361000002</v>
      </c>
      <c r="F17" s="1083">
        <f t="shared" si="1"/>
        <v>9.9011423601641346E-3</v>
      </c>
      <c r="G17" s="1046">
        <v>312.65968099000003</v>
      </c>
      <c r="H17" s="1084">
        <f t="shared" si="2"/>
        <v>1.0442436549082407E-2</v>
      </c>
      <c r="I17" s="1395">
        <f t="shared" si="3"/>
        <v>-4.9850781463645025E-3</v>
      </c>
      <c r="J17" s="1396">
        <f t="shared" si="4"/>
        <v>0.20422725818068135</v>
      </c>
      <c r="K17" s="237"/>
    </row>
    <row r="18" spans="1:11" ht="18" customHeight="1">
      <c r="A18" s="96" t="s">
        <v>437</v>
      </c>
      <c r="B18" s="674" t="s">
        <v>477</v>
      </c>
      <c r="C18" s="898">
        <v>990.06611364000003</v>
      </c>
      <c r="D18" s="1082">
        <f t="shared" si="0"/>
        <v>4.4322478296735489E-2</v>
      </c>
      <c r="E18" s="898">
        <v>1353.1844398599999</v>
      </c>
      <c r="F18" s="1083">
        <f t="shared" si="1"/>
        <v>5.1603466081010033E-2</v>
      </c>
      <c r="G18" s="1046">
        <v>1806.10168499</v>
      </c>
      <c r="H18" s="1084">
        <f t="shared" si="2"/>
        <v>6.0321504157429588E-2</v>
      </c>
      <c r="I18" s="1395">
        <f t="shared" si="3"/>
        <v>0.36676169522153151</v>
      </c>
      <c r="J18" s="1396">
        <f t="shared" si="4"/>
        <v>0.33470473927180155</v>
      </c>
      <c r="K18" s="237"/>
    </row>
    <row r="19" spans="1:11" ht="18" customHeight="1">
      <c r="A19" s="96" t="s">
        <v>250</v>
      </c>
      <c r="B19" s="674" t="s">
        <v>420</v>
      </c>
      <c r="C19" s="898">
        <v>2467.8264744799999</v>
      </c>
      <c r="D19" s="1082">
        <f t="shared" si="0"/>
        <v>0.11047765785368653</v>
      </c>
      <c r="E19" s="898">
        <v>2776.0105035700003</v>
      </c>
      <c r="F19" s="1083">
        <f t="shared" si="1"/>
        <v>0.10586270403487856</v>
      </c>
      <c r="G19" s="1046">
        <v>3607.8029285500002</v>
      </c>
      <c r="H19" s="1084">
        <f t="shared" si="2"/>
        <v>0.12049603915569153</v>
      </c>
      <c r="I19" s="1395">
        <f t="shared" si="3"/>
        <v>0.124880753277006</v>
      </c>
      <c r="J19" s="1396">
        <f t="shared" si="4"/>
        <v>0.29963590696443676</v>
      </c>
      <c r="K19" s="237"/>
    </row>
    <row r="20" spans="1:11" ht="18" customHeight="1">
      <c r="A20" s="96" t="s">
        <v>421</v>
      </c>
      <c r="B20" s="674" t="s">
        <v>422</v>
      </c>
      <c r="C20" s="898">
        <v>1124.4683662499999</v>
      </c>
      <c r="D20" s="1082">
        <f t="shared" si="0"/>
        <v>5.0339289540216881E-2</v>
      </c>
      <c r="E20" s="898">
        <v>1118.89503199</v>
      </c>
      <c r="F20" s="1083">
        <f t="shared" si="1"/>
        <v>4.2668878041104467E-2</v>
      </c>
      <c r="G20" s="1046">
        <v>1213.24174582</v>
      </c>
      <c r="H20" s="1084">
        <f t="shared" si="2"/>
        <v>4.0520734586908635E-2</v>
      </c>
      <c r="I20" s="1395">
        <f t="shared" si="3"/>
        <v>-4.9564171187727359E-3</v>
      </c>
      <c r="J20" s="1396">
        <f t="shared" si="4"/>
        <v>8.4321326963263526E-2</v>
      </c>
      <c r="K20" s="237"/>
    </row>
    <row r="21" spans="1:11" ht="18" customHeight="1">
      <c r="A21" s="96" t="s">
        <v>423</v>
      </c>
      <c r="B21" s="674" t="s">
        <v>424</v>
      </c>
      <c r="C21" s="898">
        <v>202.10266634000001</v>
      </c>
      <c r="D21" s="1082">
        <f t="shared" si="0"/>
        <v>9.0475685604811517E-3</v>
      </c>
      <c r="E21" s="898">
        <v>329.54965013999998</v>
      </c>
      <c r="F21" s="1083">
        <f t="shared" si="1"/>
        <v>1.2567321713193538E-2</v>
      </c>
      <c r="G21" s="1046">
        <v>398.89887060000001</v>
      </c>
      <c r="H21" s="1084">
        <f t="shared" si="2"/>
        <v>1.3322716036016043E-2</v>
      </c>
      <c r="I21" s="1395">
        <f t="shared" si="3"/>
        <v>0.63060515780427262</v>
      </c>
      <c r="J21" s="1396">
        <f t="shared" si="4"/>
        <v>0.21043633464802328</v>
      </c>
      <c r="K21" s="237"/>
    </row>
    <row r="22" spans="1:11" ht="18" customHeight="1">
      <c r="A22" s="96" t="s">
        <v>425</v>
      </c>
      <c r="B22" s="674" t="s">
        <v>609</v>
      </c>
      <c r="C22" s="898">
        <v>926.17169211999999</v>
      </c>
      <c r="D22" s="1082">
        <f t="shared" si="0"/>
        <v>4.1462104557964737E-2</v>
      </c>
      <c r="E22" s="898">
        <v>801.58178171000009</v>
      </c>
      <c r="F22" s="1083">
        <f t="shared" si="1"/>
        <v>3.0568189424279166E-2</v>
      </c>
      <c r="G22" s="1046">
        <v>520.28460724000001</v>
      </c>
      <c r="H22" s="1084">
        <f t="shared" si="2"/>
        <v>1.7376845589315782E-2</v>
      </c>
      <c r="I22" s="1395">
        <f t="shared" si="3"/>
        <v>-0.13452139756594647</v>
      </c>
      <c r="J22" s="1396">
        <f t="shared" si="4"/>
        <v>-0.35092760450457572</v>
      </c>
      <c r="K22" s="237"/>
    </row>
    <row r="23" spans="1:11" ht="18" customHeight="1">
      <c r="A23" s="96" t="s">
        <v>426</v>
      </c>
      <c r="B23" s="674" t="s">
        <v>610</v>
      </c>
      <c r="C23" s="898">
        <v>8454.8871103999991</v>
      </c>
      <c r="D23" s="1082">
        <f t="shared" si="0"/>
        <v>0.37850154175493084</v>
      </c>
      <c r="E23" s="898">
        <v>10307.50627317</v>
      </c>
      <c r="F23" s="1083">
        <f t="shared" si="1"/>
        <v>0.39307505664368764</v>
      </c>
      <c r="G23" s="1046">
        <v>11946.852987549999</v>
      </c>
      <c r="H23" s="1084">
        <f t="shared" si="2"/>
        <v>0.39900972804899826</v>
      </c>
      <c r="I23" s="1395">
        <f t="shared" si="3"/>
        <v>0.21911814298397581</v>
      </c>
      <c r="J23" s="1396">
        <f t="shared" si="4"/>
        <v>0.1590439696017599</v>
      </c>
      <c r="K23" s="237"/>
    </row>
    <row r="24" spans="1:11" ht="18" customHeight="1">
      <c r="A24" s="96" t="s">
        <v>427</v>
      </c>
      <c r="B24" s="674" t="s">
        <v>428</v>
      </c>
      <c r="C24" s="898">
        <v>516.39220393000005</v>
      </c>
      <c r="D24" s="1082">
        <f t="shared" si="0"/>
        <v>2.3117428155523263E-2</v>
      </c>
      <c r="E24" s="898">
        <v>986.45192253999994</v>
      </c>
      <c r="F24" s="1083">
        <f t="shared" si="1"/>
        <v>3.7618181842681085E-2</v>
      </c>
      <c r="G24" s="1046">
        <v>1090.8278710100001</v>
      </c>
      <c r="H24" s="1084">
        <f t="shared" si="2"/>
        <v>3.6432266523539682E-2</v>
      </c>
      <c r="I24" s="1395">
        <f t="shared" si="3"/>
        <v>0.9102765592365899</v>
      </c>
      <c r="J24" s="1396">
        <f t="shared" si="4"/>
        <v>0.10580946327444334</v>
      </c>
      <c r="K24" s="237"/>
    </row>
    <row r="25" spans="1:11" ht="18" customHeight="1">
      <c r="A25" s="96" t="s">
        <v>251</v>
      </c>
      <c r="B25" s="674" t="s">
        <v>595</v>
      </c>
      <c r="C25" s="898">
        <v>1315.9483425999999</v>
      </c>
      <c r="D25" s="1082">
        <f t="shared" si="0"/>
        <v>5.8911310114509792E-2</v>
      </c>
      <c r="E25" s="898">
        <v>1394.08912799</v>
      </c>
      <c r="F25" s="1083">
        <f t="shared" si="1"/>
        <v>5.3163359636015095E-2</v>
      </c>
      <c r="G25" s="1046">
        <v>2507.4326874000003</v>
      </c>
      <c r="H25" s="1084">
        <f t="shared" si="2"/>
        <v>8.3745069579685055E-2</v>
      </c>
      <c r="I25" s="1395">
        <f t="shared" si="3"/>
        <v>5.9379827353718516E-2</v>
      </c>
      <c r="J25" s="1396">
        <f t="shared" si="4"/>
        <v>0.79861720248490919</v>
      </c>
      <c r="K25" s="237"/>
    </row>
    <row r="26" spans="1:11" ht="18" customHeight="1">
      <c r="A26" s="96" t="s">
        <v>254</v>
      </c>
      <c r="B26" s="674" t="s">
        <v>611</v>
      </c>
      <c r="C26" s="898">
        <v>398.59183685000005</v>
      </c>
      <c r="D26" s="1082">
        <f t="shared" si="0"/>
        <v>1.7843836683884163E-2</v>
      </c>
      <c r="E26" s="898">
        <v>654.99618080999994</v>
      </c>
      <c r="F26" s="1083">
        <f t="shared" si="1"/>
        <v>2.4978171640162292E-2</v>
      </c>
      <c r="G26" s="1046">
        <v>562.37833149999994</v>
      </c>
      <c r="H26" s="1084">
        <f t="shared" si="2"/>
        <v>1.8782722558510535E-2</v>
      </c>
      <c r="I26" s="1395">
        <f t="shared" si="3"/>
        <v>0.64327545186654478</v>
      </c>
      <c r="J26" s="1396">
        <f t="shared" si="4"/>
        <v>-0.14140212114743064</v>
      </c>
      <c r="K26" s="237"/>
    </row>
    <row r="27" spans="1:11" ht="18" customHeight="1">
      <c r="A27" s="96" t="s">
        <v>236</v>
      </c>
      <c r="B27" s="674" t="s">
        <v>429</v>
      </c>
      <c r="C27" s="898">
        <v>40.187254259999996</v>
      </c>
      <c r="D27" s="1082">
        <f t="shared" si="0"/>
        <v>1.7990704663101982E-3</v>
      </c>
      <c r="E27" s="898">
        <v>22.30446319</v>
      </c>
      <c r="F27" s="1083">
        <f t="shared" si="1"/>
        <v>8.5057703575085642E-4</v>
      </c>
      <c r="G27" s="1046">
        <v>22.022955420000002</v>
      </c>
      <c r="H27" s="1084">
        <f t="shared" si="2"/>
        <v>7.3553876172468776E-4</v>
      </c>
      <c r="I27" s="1395">
        <f t="shared" si="3"/>
        <v>-0.44498663567068986</v>
      </c>
      <c r="J27" s="1396">
        <f t="shared" si="4"/>
        <v>-1.2621140782541177E-2</v>
      </c>
      <c r="K27" s="237"/>
    </row>
    <row r="28" spans="1:11" ht="18" customHeight="1">
      <c r="A28" s="96" t="s">
        <v>246</v>
      </c>
      <c r="B28" s="674" t="s">
        <v>119</v>
      </c>
      <c r="C28" s="898">
        <v>52.561311979999999</v>
      </c>
      <c r="D28" s="1082">
        <f t="shared" si="0"/>
        <v>2.3530222652672073E-3</v>
      </c>
      <c r="E28" s="898">
        <v>58.703058549999994</v>
      </c>
      <c r="F28" s="1083">
        <f t="shared" si="1"/>
        <v>2.2386314840051511E-3</v>
      </c>
      <c r="G28" s="1046">
        <v>62.111767180000001</v>
      </c>
      <c r="H28" s="1084">
        <f t="shared" si="2"/>
        <v>2.074454197851221E-3</v>
      </c>
      <c r="I28" s="1395">
        <f t="shared" si="3"/>
        <v>0.11684918695212515</v>
      </c>
      <c r="J28" s="1396">
        <f t="shared" si="4"/>
        <v>5.8066968130743281E-2</v>
      </c>
      <c r="K28" s="237"/>
    </row>
    <row r="29" spans="1:11" ht="18" customHeight="1">
      <c r="A29" s="96" t="s">
        <v>430</v>
      </c>
      <c r="B29" s="674" t="s">
        <v>596</v>
      </c>
      <c r="C29" s="898">
        <v>418.39560710000001</v>
      </c>
      <c r="D29" s="1082">
        <f t="shared" si="0"/>
        <v>1.8730395838880472E-2</v>
      </c>
      <c r="E29" s="898">
        <v>500.57652044999998</v>
      </c>
      <c r="F29" s="1083">
        <f t="shared" si="1"/>
        <v>1.9089403286860228E-2</v>
      </c>
      <c r="G29" s="1046">
        <v>555.80494628999998</v>
      </c>
      <c r="H29" s="1084">
        <f t="shared" si="2"/>
        <v>1.8563179834770929E-2</v>
      </c>
      <c r="I29" s="1395">
        <f t="shared" si="3"/>
        <v>0.19641915917716138</v>
      </c>
      <c r="J29" s="1396">
        <f t="shared" si="4"/>
        <v>0.11032963709594622</v>
      </c>
      <c r="K29" s="237"/>
    </row>
    <row r="30" spans="1:11" ht="18" customHeight="1">
      <c r="A30" s="96" t="s">
        <v>431</v>
      </c>
      <c r="B30" s="674" t="s">
        <v>612</v>
      </c>
      <c r="C30" s="898">
        <v>68.513795590000001</v>
      </c>
      <c r="D30" s="1082">
        <f t="shared" si="0"/>
        <v>3.0671701376590371E-3</v>
      </c>
      <c r="E30" s="898">
        <v>92.361519439999995</v>
      </c>
      <c r="F30" s="1083">
        <f t="shared" si="1"/>
        <v>3.5221913548648958E-3</v>
      </c>
      <c r="G30" s="1046">
        <v>81.758027510000005</v>
      </c>
      <c r="H30" s="1084">
        <f t="shared" si="2"/>
        <v>2.7306143598304733E-3</v>
      </c>
      <c r="I30" s="1395">
        <f t="shared" si="3"/>
        <v>0.34807185391843498</v>
      </c>
      <c r="J30" s="1396">
        <f t="shared" si="4"/>
        <v>-0.11480421710567726</v>
      </c>
      <c r="K30" s="237"/>
    </row>
    <row r="31" spans="1:11" ht="18" customHeight="1">
      <c r="A31" s="96" t="s">
        <v>432</v>
      </c>
      <c r="B31" s="674" t="s">
        <v>597</v>
      </c>
      <c r="C31" s="898">
        <v>52.415107290000002</v>
      </c>
      <c r="D31" s="1082">
        <f t="shared" si="0"/>
        <v>2.3464770920609639E-3</v>
      </c>
      <c r="E31" s="898">
        <v>48.120375459999998</v>
      </c>
      <c r="F31" s="1083">
        <f t="shared" si="1"/>
        <v>1.8350626047048593E-3</v>
      </c>
      <c r="G31" s="1046">
        <v>52.942970270000004</v>
      </c>
      <c r="H31" s="1084">
        <f t="shared" si="2"/>
        <v>1.7682280171651347E-3</v>
      </c>
      <c r="I31" s="1395">
        <f t="shared" si="3"/>
        <v>-8.1936908117697826E-2</v>
      </c>
      <c r="J31" s="1396">
        <f t="shared" si="4"/>
        <v>0.10021939280188662</v>
      </c>
      <c r="K31" s="237"/>
    </row>
    <row r="32" spans="1:11" ht="18" customHeight="1">
      <c r="A32" s="96" t="s">
        <v>256</v>
      </c>
      <c r="B32" s="674" t="s">
        <v>613</v>
      </c>
      <c r="C32" s="898">
        <v>1.9133099999999999E-3</v>
      </c>
      <c r="D32" s="1082">
        <f t="shared" si="0"/>
        <v>8.5653513216554985E-8</v>
      </c>
      <c r="E32" s="898">
        <v>0</v>
      </c>
      <c r="F32" s="1083">
        <f t="shared" si="1"/>
        <v>0</v>
      </c>
      <c r="G32" s="1046">
        <v>0</v>
      </c>
      <c r="H32" s="1084">
        <f t="shared" si="2"/>
        <v>0</v>
      </c>
      <c r="I32" s="1395">
        <f t="shared" si="3"/>
        <v>-1</v>
      </c>
      <c r="J32" s="1396" t="str">
        <f t="shared" si="4"/>
        <v>-</v>
      </c>
      <c r="K32" s="237"/>
    </row>
    <row r="33" spans="1:11" ht="18" customHeight="1" thickBot="1">
      <c r="A33" s="96" t="s">
        <v>433</v>
      </c>
      <c r="B33" s="674" t="s">
        <v>614</v>
      </c>
      <c r="C33" s="898">
        <v>0.12537708</v>
      </c>
      <c r="D33" s="1082">
        <f t="shared" si="0"/>
        <v>5.6127796221381128E-6</v>
      </c>
      <c r="E33" s="898">
        <v>2.5610900000000002E-2</v>
      </c>
      <c r="F33" s="1082">
        <f t="shared" si="1"/>
        <v>9.7666745975210397E-7</v>
      </c>
      <c r="G33" s="1046">
        <v>0.11302636000000001</v>
      </c>
      <c r="H33" s="1083">
        <f t="shared" si="2"/>
        <v>3.7749369823974687E-6</v>
      </c>
      <c r="I33" s="1392">
        <f t="shared" si="3"/>
        <v>-0.79572901203314028</v>
      </c>
      <c r="J33" s="1396">
        <f t="shared" si="4"/>
        <v>3.4132131240995043</v>
      </c>
      <c r="K33" s="237"/>
    </row>
    <row r="34" spans="1:11" s="86" customFormat="1" ht="24.75" customHeight="1" thickTop="1" thickBot="1">
      <c r="A34" s="97" t="s">
        <v>57</v>
      </c>
      <c r="B34" s="336"/>
      <c r="C34" s="899">
        <f>+'Q50 RLPV'!C35</f>
        <v>22337.787770160001</v>
      </c>
      <c r="D34" s="299">
        <f t="shared" si="0"/>
        <v>1</v>
      </c>
      <c r="E34" s="899">
        <f>+'Q50 RLPV'!E35</f>
        <v>26222.743211389999</v>
      </c>
      <c r="F34" s="299">
        <f t="shared" si="1"/>
        <v>1</v>
      </c>
      <c r="G34" s="1240">
        <v>29941.257437419998</v>
      </c>
      <c r="H34" s="300">
        <f t="shared" si="2"/>
        <v>1</v>
      </c>
      <c r="I34" s="1397">
        <f t="shared" si="3"/>
        <v>0.1739185402423658</v>
      </c>
      <c r="J34" s="1398">
        <f t="shared" si="4"/>
        <v>0.14180492849485099</v>
      </c>
      <c r="K34" s="237"/>
    </row>
    <row r="35" spans="1:11" ht="15.75" customHeight="1" thickTop="1">
      <c r="A35" s="567"/>
      <c r="C35" s="240"/>
      <c r="D35" s="240"/>
      <c r="E35" s="240"/>
      <c r="F35" s="240"/>
      <c r="G35" s="240"/>
      <c r="H35" s="237"/>
    </row>
    <row r="36" spans="1:11" s="199" customFormat="1" ht="14.25" customHeight="1">
      <c r="A36" s="199" t="str">
        <f>+data!A1</f>
        <v>Fonte: AT - Autoridade Tributária e Aduaneira</v>
      </c>
      <c r="C36" s="862"/>
      <c r="D36" s="862"/>
      <c r="E36" s="862"/>
      <c r="F36" s="862"/>
      <c r="G36" s="862"/>
    </row>
    <row r="37" spans="1:11" s="199" customFormat="1" ht="14.25" customHeight="1">
      <c r="A37" s="282" t="str">
        <f>+data!A2</f>
        <v>Data: 2015-11</v>
      </c>
      <c r="G37" s="862"/>
    </row>
    <row r="38" spans="1:11">
      <c r="A38" s="199" t="str">
        <f>+data!A3</f>
        <v xml:space="preserve"> </v>
      </c>
    </row>
    <row r="44" spans="1:11">
      <c r="D44" s="1456"/>
      <c r="F44" s="1456"/>
      <c r="H44" s="1456"/>
    </row>
    <row r="45" spans="1:11">
      <c r="D45" s="1456"/>
      <c r="F45" s="1456"/>
      <c r="H45" s="1456"/>
    </row>
    <row r="46" spans="1:11">
      <c r="D46" s="1456"/>
      <c r="F46" s="1456"/>
      <c r="H46" s="1456"/>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E34" formula="1"/>
    <ignoredError sqref="I11" twoDigitTextYear="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4" enableFormatConditionsCalculation="0">
    <tabColor theme="6" tint="0.59999389629810485"/>
    <pageSetUpPr fitToPage="1"/>
  </sheetPr>
  <dimension ref="A1:O37"/>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6384" width="9.140625" style="195"/>
  </cols>
  <sheetData>
    <row r="1" spans="1:15" ht="27.75">
      <c r="A1" s="1183" t="s">
        <v>563</v>
      </c>
      <c r="B1" s="206"/>
      <c r="C1" s="206"/>
      <c r="D1" s="206"/>
      <c r="E1" s="206"/>
      <c r="F1" s="206"/>
      <c r="G1" s="206"/>
      <c r="H1" s="206"/>
      <c r="I1" s="206"/>
    </row>
    <row r="2" spans="1:15" s="216" customFormat="1" ht="26.25">
      <c r="A2" s="702" t="s">
        <v>507</v>
      </c>
      <c r="B2" s="700"/>
      <c r="C2" s="210"/>
      <c r="D2" s="210"/>
      <c r="E2" s="210"/>
      <c r="F2" s="210"/>
      <c r="G2" s="210"/>
      <c r="H2" s="210"/>
      <c r="I2" s="696"/>
      <c r="J2" s="696"/>
    </row>
    <row r="3" spans="1:15" s="216" customFormat="1" ht="21.95" customHeight="1">
      <c r="A3" s="702"/>
      <c r="B3" s="210"/>
      <c r="C3" s="210"/>
      <c r="D3" s="210"/>
      <c r="E3" s="210"/>
      <c r="F3" s="210"/>
      <c r="G3" s="210"/>
      <c r="H3" s="210"/>
      <c r="I3" s="696"/>
      <c r="J3" s="696"/>
    </row>
    <row r="4" spans="1:15" s="216" customFormat="1" ht="21.95" customHeight="1">
      <c r="A4" s="663" t="s">
        <v>280</v>
      </c>
      <c r="B4" s="210"/>
      <c r="C4" s="210"/>
      <c r="D4" s="210"/>
      <c r="E4" s="210"/>
      <c r="F4" s="210"/>
      <c r="G4" s="210"/>
      <c r="H4" s="210"/>
      <c r="I4" s="696"/>
      <c r="J4" s="696"/>
    </row>
    <row r="5" spans="1:15" s="216" customFormat="1" ht="21.95" customHeight="1">
      <c r="A5" s="697" t="s">
        <v>574</v>
      </c>
      <c r="B5" s="2"/>
      <c r="C5" s="2"/>
      <c r="D5" s="2"/>
      <c r="E5" s="2"/>
      <c r="F5" s="2"/>
      <c r="G5" s="2"/>
      <c r="H5" s="2"/>
    </row>
    <row r="6" spans="1:15" s="216" customFormat="1" ht="21.95" customHeight="1">
      <c r="A6" s="664" t="s">
        <v>154</v>
      </c>
      <c r="B6" s="650"/>
      <c r="C6" s="650"/>
      <c r="D6" s="650"/>
      <c r="E6" s="650"/>
      <c r="F6" s="650"/>
      <c r="G6" s="650"/>
      <c r="H6" s="650"/>
    </row>
    <row r="7" spans="1:15" ht="21.95" customHeight="1" thickBot="1"/>
    <row r="8" spans="1:15" ht="21" customHeight="1" thickTop="1">
      <c r="A8" s="1617" t="s">
        <v>72</v>
      </c>
      <c r="B8" s="334"/>
      <c r="C8" s="263"/>
      <c r="D8" s="264"/>
      <c r="E8" s="263"/>
      <c r="F8" s="264"/>
      <c r="G8" s="263"/>
      <c r="H8" s="263"/>
      <c r="I8" s="1613" t="s">
        <v>435</v>
      </c>
      <c r="J8" s="1614"/>
      <c r="L8" s="93"/>
      <c r="M8" s="93"/>
      <c r="N8" s="93"/>
      <c r="O8" s="93"/>
    </row>
    <row r="9" spans="1:15" s="93" customFormat="1" ht="21" customHeight="1" thickBot="1">
      <c r="A9" s="1618"/>
      <c r="B9" s="335" t="s">
        <v>58</v>
      </c>
      <c r="C9" s="91">
        <v>2012</v>
      </c>
      <c r="D9" s="92" t="s">
        <v>73</v>
      </c>
      <c r="E9" s="91">
        <v>2013</v>
      </c>
      <c r="F9" s="92" t="s">
        <v>73</v>
      </c>
      <c r="G9" s="91">
        <v>2014</v>
      </c>
      <c r="H9" s="91" t="s">
        <v>73</v>
      </c>
      <c r="I9" s="1615"/>
      <c r="J9" s="1616"/>
      <c r="L9" s="195"/>
      <c r="M9" s="195"/>
      <c r="N9" s="195"/>
      <c r="O9" s="195"/>
    </row>
    <row r="10" spans="1:15" ht="21" customHeight="1" thickTop="1" thickBot="1">
      <c r="A10" s="1619"/>
      <c r="B10" s="225"/>
      <c r="C10" s="265"/>
      <c r="D10" s="265"/>
      <c r="E10" s="265"/>
      <c r="F10" s="266"/>
      <c r="G10" s="265"/>
      <c r="H10" s="265"/>
      <c r="I10" s="1339" t="s">
        <v>630</v>
      </c>
      <c r="J10" s="1391" t="s">
        <v>710</v>
      </c>
    </row>
    <row r="11" spans="1:15" ht="18" customHeight="1" thickTop="1">
      <c r="A11" s="95" t="s">
        <v>336</v>
      </c>
      <c r="B11" s="673" t="s">
        <v>607</v>
      </c>
      <c r="C11" s="945">
        <v>48</v>
      </c>
      <c r="D11" s="1077">
        <f t="shared" ref="D11:D33" si="0">+C11/C$33</f>
        <v>2.772274940367211E-4</v>
      </c>
      <c r="E11" s="945">
        <v>512</v>
      </c>
      <c r="F11" s="1077">
        <f t="shared" ref="F11:F32" si="1">+E11/E$33</f>
        <v>3.1766910295705263E-3</v>
      </c>
      <c r="G11" s="897">
        <v>282</v>
      </c>
      <c r="H11" s="1078">
        <f t="shared" ref="H11:H32" si="2">+G11/G$33</f>
        <v>1.8521924178335916E-3</v>
      </c>
      <c r="I11" s="1392">
        <f t="shared" ref="I11:I32" si="3">IF(C11&gt;0,(E11-C11)/C11,"-")</f>
        <v>9.6666666666666661</v>
      </c>
      <c r="J11" s="1393">
        <f t="shared" ref="J11:J32" si="4">IF(E11&gt;0,(G11-E11)/E11,"-")</f>
        <v>-0.44921875</v>
      </c>
      <c r="K11" s="237"/>
    </row>
    <row r="12" spans="1:15" ht="18" customHeight="1">
      <c r="A12" s="96" t="s">
        <v>248</v>
      </c>
      <c r="B12" s="674" t="s">
        <v>415</v>
      </c>
      <c r="C12" s="947">
        <v>4808</v>
      </c>
      <c r="D12" s="1081">
        <f t="shared" si="0"/>
        <v>2.7768953986011563E-2</v>
      </c>
      <c r="E12" s="947">
        <v>5004</v>
      </c>
      <c r="F12" s="1080">
        <f t="shared" si="1"/>
        <v>3.1047191234318192E-2</v>
      </c>
      <c r="G12" s="948">
        <v>5282</v>
      </c>
      <c r="H12" s="1079">
        <f t="shared" si="2"/>
        <v>3.4692483514173866E-2</v>
      </c>
      <c r="I12" s="1392">
        <f t="shared" si="3"/>
        <v>4.076539101497504E-2</v>
      </c>
      <c r="J12" s="1393">
        <f t="shared" si="4"/>
        <v>5.5555555555555552E-2</v>
      </c>
      <c r="K12" s="237"/>
    </row>
    <row r="13" spans="1:15" ht="18" customHeight="1">
      <c r="A13" s="96" t="s">
        <v>416</v>
      </c>
      <c r="B13" s="674" t="s">
        <v>593</v>
      </c>
      <c r="C13" s="947">
        <v>389</v>
      </c>
      <c r="D13" s="1081">
        <f t="shared" si="0"/>
        <v>2.2466978162559272E-3</v>
      </c>
      <c r="E13" s="947">
        <v>362</v>
      </c>
      <c r="F13" s="1080">
        <f t="shared" si="1"/>
        <v>2.2460198295010361E-3</v>
      </c>
      <c r="G13" s="948">
        <v>361</v>
      </c>
      <c r="H13" s="1079">
        <f t="shared" si="2"/>
        <v>2.3710690171557681E-3</v>
      </c>
      <c r="I13" s="1392">
        <f t="shared" si="3"/>
        <v>-6.9408740359897178E-2</v>
      </c>
      <c r="J13" s="1393">
        <f t="shared" si="4"/>
        <v>-2.7624309392265192E-3</v>
      </c>
      <c r="K13" s="237"/>
    </row>
    <row r="14" spans="1:15" ht="18" customHeight="1">
      <c r="A14" s="96" t="s">
        <v>417</v>
      </c>
      <c r="B14" s="674" t="s">
        <v>418</v>
      </c>
      <c r="C14" s="947">
        <v>15415</v>
      </c>
      <c r="D14" s="1081">
        <f t="shared" si="0"/>
        <v>8.9030454595334499E-2</v>
      </c>
      <c r="E14" s="947">
        <v>13443</v>
      </c>
      <c r="F14" s="1080">
        <f t="shared" si="1"/>
        <v>8.3406752950227703E-2</v>
      </c>
      <c r="G14" s="948">
        <v>12978</v>
      </c>
      <c r="H14" s="1079">
        <f t="shared" si="2"/>
        <v>8.5240259569660831E-2</v>
      </c>
      <c r="I14" s="1392">
        <f t="shared" si="3"/>
        <v>-0.12792734349659424</v>
      </c>
      <c r="J14" s="1393">
        <f t="shared" si="4"/>
        <v>-3.4590493193483597E-2</v>
      </c>
      <c r="K14" s="237"/>
    </row>
    <row r="15" spans="1:15" ht="18" customHeight="1">
      <c r="A15" s="96" t="s">
        <v>234</v>
      </c>
      <c r="B15" s="674" t="s">
        <v>608</v>
      </c>
      <c r="C15" s="947">
        <v>380</v>
      </c>
      <c r="D15" s="1081">
        <f t="shared" si="0"/>
        <v>2.1947176611240419E-3</v>
      </c>
      <c r="E15" s="947">
        <v>343</v>
      </c>
      <c r="F15" s="1080">
        <f t="shared" si="1"/>
        <v>2.1281348108255676E-3</v>
      </c>
      <c r="G15" s="948">
        <v>324</v>
      </c>
      <c r="H15" s="1079">
        <f t="shared" si="2"/>
        <v>2.1280508630428501E-3</v>
      </c>
      <c r="I15" s="1392">
        <f t="shared" si="3"/>
        <v>-9.7368421052631576E-2</v>
      </c>
      <c r="J15" s="1393">
        <f t="shared" si="4"/>
        <v>-5.5393586005830907E-2</v>
      </c>
      <c r="K15" s="237"/>
    </row>
    <row r="16" spans="1:15" ht="18" customHeight="1">
      <c r="A16" s="96" t="s">
        <v>243</v>
      </c>
      <c r="B16" s="674" t="s">
        <v>419</v>
      </c>
      <c r="C16" s="947">
        <v>404</v>
      </c>
      <c r="D16" s="1081">
        <f t="shared" si="0"/>
        <v>2.3333314081424024E-3</v>
      </c>
      <c r="E16" s="947">
        <v>400</v>
      </c>
      <c r="F16" s="1080">
        <f t="shared" si="1"/>
        <v>2.4817898668519738E-3</v>
      </c>
      <c r="G16" s="948">
        <v>400</v>
      </c>
      <c r="H16" s="1079">
        <f t="shared" si="2"/>
        <v>2.6272232877072223E-3</v>
      </c>
      <c r="I16" s="1392">
        <f t="shared" si="3"/>
        <v>-9.9009900990099011E-3</v>
      </c>
      <c r="J16" s="1393">
        <f t="shared" si="4"/>
        <v>0</v>
      </c>
      <c r="K16" s="237"/>
    </row>
    <row r="17" spans="1:15" ht="18" customHeight="1">
      <c r="A17" s="96" t="s">
        <v>437</v>
      </c>
      <c r="B17" s="674" t="s">
        <v>477</v>
      </c>
      <c r="C17" s="947">
        <v>20500</v>
      </c>
      <c r="D17" s="1081">
        <f t="shared" si="0"/>
        <v>0.11839924224484963</v>
      </c>
      <c r="E17" s="947">
        <v>17581</v>
      </c>
      <c r="F17" s="1080">
        <f t="shared" si="1"/>
        <v>0.10908086912281137</v>
      </c>
      <c r="G17" s="948">
        <v>16037</v>
      </c>
      <c r="H17" s="1079">
        <f t="shared" si="2"/>
        <v>0.10533194966240181</v>
      </c>
      <c r="I17" s="1392">
        <f t="shared" si="3"/>
        <v>-0.14239024390243901</v>
      </c>
      <c r="J17" s="1393">
        <f t="shared" si="4"/>
        <v>-8.7822080655252835E-2</v>
      </c>
      <c r="K17" s="237"/>
    </row>
    <row r="18" spans="1:15" ht="18" customHeight="1">
      <c r="A18" s="96" t="s">
        <v>250</v>
      </c>
      <c r="B18" s="674" t="s">
        <v>420</v>
      </c>
      <c r="C18" s="947">
        <v>44757</v>
      </c>
      <c r="D18" s="1081">
        <f t="shared" si="0"/>
        <v>0.25849731147086513</v>
      </c>
      <c r="E18" s="947">
        <v>41806</v>
      </c>
      <c r="F18" s="1080">
        <f t="shared" si="1"/>
        <v>0.25938426793403402</v>
      </c>
      <c r="G18" s="948">
        <v>39184</v>
      </c>
      <c r="H18" s="1079">
        <f t="shared" si="2"/>
        <v>0.25736279326379952</v>
      </c>
      <c r="I18" s="1392">
        <f t="shared" si="3"/>
        <v>-6.5933820407980875E-2</v>
      </c>
      <c r="J18" s="1393">
        <f t="shared" si="4"/>
        <v>-6.2718270104769644E-2</v>
      </c>
      <c r="K18" s="237"/>
    </row>
    <row r="19" spans="1:15" ht="18" customHeight="1">
      <c r="A19" s="96" t="s">
        <v>421</v>
      </c>
      <c r="B19" s="674" t="s">
        <v>422</v>
      </c>
      <c r="C19" s="947">
        <v>7360</v>
      </c>
      <c r="D19" s="1081">
        <f t="shared" si="0"/>
        <v>4.2508215752297233E-2</v>
      </c>
      <c r="E19" s="947">
        <v>6414</v>
      </c>
      <c r="F19" s="1080">
        <f t="shared" si="1"/>
        <v>3.9795500514971396E-2</v>
      </c>
      <c r="G19" s="948">
        <v>5066</v>
      </c>
      <c r="H19" s="1079">
        <f t="shared" si="2"/>
        <v>3.3273782938811967E-2</v>
      </c>
      <c r="I19" s="1392">
        <f t="shared" si="3"/>
        <v>-0.12853260869565217</v>
      </c>
      <c r="J19" s="1393">
        <f t="shared" si="4"/>
        <v>-0.2101652634861241</v>
      </c>
      <c r="K19" s="237"/>
    </row>
    <row r="20" spans="1:15" ht="18" customHeight="1">
      <c r="A20" s="96" t="s">
        <v>423</v>
      </c>
      <c r="B20" s="674" t="s">
        <v>424</v>
      </c>
      <c r="C20" s="947">
        <v>22865</v>
      </c>
      <c r="D20" s="1081">
        <f t="shared" si="0"/>
        <v>0.13205847189895059</v>
      </c>
      <c r="E20" s="947">
        <v>22317</v>
      </c>
      <c r="F20" s="1080">
        <f t="shared" si="1"/>
        <v>0.13846526114633875</v>
      </c>
      <c r="G20" s="948">
        <v>20540</v>
      </c>
      <c r="H20" s="1079">
        <f t="shared" si="2"/>
        <v>0.13490791582376585</v>
      </c>
      <c r="I20" s="1392">
        <f t="shared" si="3"/>
        <v>-2.3966761425759896E-2</v>
      </c>
      <c r="J20" s="1393">
        <f t="shared" si="4"/>
        <v>-7.9625397678899493E-2</v>
      </c>
      <c r="K20" s="237"/>
    </row>
    <row r="21" spans="1:15" ht="18" customHeight="1">
      <c r="A21" s="96" t="s">
        <v>425</v>
      </c>
      <c r="B21" s="674" t="s">
        <v>609</v>
      </c>
      <c r="C21" s="947">
        <v>3619</v>
      </c>
      <c r="D21" s="1081">
        <f t="shared" si="0"/>
        <v>2.0901797935810283E-2</v>
      </c>
      <c r="E21" s="947">
        <v>3470</v>
      </c>
      <c r="F21" s="1080">
        <f t="shared" si="1"/>
        <v>2.1529527094940871E-2</v>
      </c>
      <c r="G21" s="948">
        <v>3415</v>
      </c>
      <c r="H21" s="1079">
        <f t="shared" si="2"/>
        <v>2.2429918818800409E-2</v>
      </c>
      <c r="I21" s="1392">
        <f t="shared" si="3"/>
        <v>-4.1171594363083722E-2</v>
      </c>
      <c r="J21" s="1393">
        <f t="shared" si="4"/>
        <v>-1.5850144092219021E-2</v>
      </c>
      <c r="K21" s="237"/>
    </row>
    <row r="22" spans="1:15" ht="18" customHeight="1">
      <c r="A22" s="96" t="s">
        <v>426</v>
      </c>
      <c r="B22" s="674" t="s">
        <v>610</v>
      </c>
      <c r="C22" s="947">
        <v>3482</v>
      </c>
      <c r="D22" s="1081">
        <f t="shared" si="0"/>
        <v>2.0110544463247143E-2</v>
      </c>
      <c r="E22" s="947">
        <v>3565</v>
      </c>
      <c r="F22" s="1080">
        <f t="shared" si="1"/>
        <v>2.2118952188318216E-2</v>
      </c>
      <c r="G22" s="948">
        <v>3702</v>
      </c>
      <c r="H22" s="1079">
        <f t="shared" si="2"/>
        <v>2.4314951527730343E-2</v>
      </c>
      <c r="I22" s="1392">
        <f t="shared" si="3"/>
        <v>2.3836875358989085E-2</v>
      </c>
      <c r="J22" s="1393">
        <f t="shared" si="4"/>
        <v>3.8429172510518937E-2</v>
      </c>
      <c r="K22" s="237"/>
    </row>
    <row r="23" spans="1:15" ht="18" customHeight="1">
      <c r="A23" s="96" t="s">
        <v>427</v>
      </c>
      <c r="B23" s="674" t="s">
        <v>428</v>
      </c>
      <c r="C23" s="947">
        <v>14187</v>
      </c>
      <c r="D23" s="1081">
        <f t="shared" si="0"/>
        <v>8.1938051206228379E-2</v>
      </c>
      <c r="E23" s="947">
        <v>13174</v>
      </c>
      <c r="F23" s="1080">
        <f t="shared" si="1"/>
        <v>8.1737749264769746E-2</v>
      </c>
      <c r="G23" s="948">
        <v>13215</v>
      </c>
      <c r="H23" s="1079">
        <f t="shared" si="2"/>
        <v>8.6796889367627361E-2</v>
      </c>
      <c r="I23" s="1392">
        <f t="shared" si="3"/>
        <v>-7.1403397476563046E-2</v>
      </c>
      <c r="J23" s="1393">
        <f t="shared" si="4"/>
        <v>3.1121906786093822E-3</v>
      </c>
      <c r="K23" s="237"/>
    </row>
    <row r="24" spans="1:15" ht="18" customHeight="1">
      <c r="A24" s="96" t="s">
        <v>251</v>
      </c>
      <c r="B24" s="674" t="s">
        <v>595</v>
      </c>
      <c r="C24" s="947">
        <v>13601</v>
      </c>
      <c r="D24" s="1081">
        <f t="shared" si="0"/>
        <v>7.8553565549863411E-2</v>
      </c>
      <c r="E24" s="947">
        <v>12576</v>
      </c>
      <c r="F24" s="1080">
        <f t="shared" si="1"/>
        <v>7.8027473413826057E-2</v>
      </c>
      <c r="G24" s="948">
        <v>11944</v>
      </c>
      <c r="H24" s="1079">
        <f t="shared" si="2"/>
        <v>7.8448887370937651E-2</v>
      </c>
      <c r="I24" s="1392">
        <f t="shared" si="3"/>
        <v>-7.5362105727520029E-2</v>
      </c>
      <c r="J24" s="1393">
        <f t="shared" si="4"/>
        <v>-5.025445292620865E-2</v>
      </c>
      <c r="K24" s="237"/>
    </row>
    <row r="25" spans="1:15" ht="18" customHeight="1">
      <c r="A25" s="96" t="s">
        <v>254</v>
      </c>
      <c r="B25" s="674" t="s">
        <v>611</v>
      </c>
      <c r="C25" s="947">
        <v>5385</v>
      </c>
      <c r="D25" s="1081">
        <f t="shared" si="0"/>
        <v>3.1101459487244649E-2</v>
      </c>
      <c r="E25" s="947">
        <v>4843</v>
      </c>
      <c r="F25" s="1080">
        <f t="shared" si="1"/>
        <v>3.0048270812910272E-2</v>
      </c>
      <c r="G25" s="948">
        <v>4635</v>
      </c>
      <c r="H25" s="1079">
        <f t="shared" si="2"/>
        <v>3.0442949846307438E-2</v>
      </c>
      <c r="I25" s="1392">
        <f t="shared" si="3"/>
        <v>-0.10064995357474465</v>
      </c>
      <c r="J25" s="1393">
        <f t="shared" si="4"/>
        <v>-4.2948585587445798E-2</v>
      </c>
      <c r="K25" s="237"/>
    </row>
    <row r="26" spans="1:15" ht="18" customHeight="1">
      <c r="A26" s="96" t="s">
        <v>236</v>
      </c>
      <c r="B26" s="674" t="s">
        <v>429</v>
      </c>
      <c r="C26" s="947">
        <v>27</v>
      </c>
      <c r="D26" s="1081">
        <f t="shared" si="0"/>
        <v>1.5594046539565561E-4</v>
      </c>
      <c r="E26" s="947">
        <v>33</v>
      </c>
      <c r="F26" s="1080">
        <f t="shared" si="1"/>
        <v>2.0474766401528782E-4</v>
      </c>
      <c r="G26" s="948">
        <v>31</v>
      </c>
      <c r="H26" s="1079">
        <f t="shared" si="2"/>
        <v>2.0360980479730974E-4</v>
      </c>
      <c r="I26" s="1392">
        <f t="shared" si="3"/>
        <v>0.22222222222222221</v>
      </c>
      <c r="J26" s="1393">
        <f t="shared" si="4"/>
        <v>-6.0606060606060608E-2</v>
      </c>
      <c r="K26" s="237"/>
    </row>
    <row r="27" spans="1:15" ht="18" customHeight="1">
      <c r="A27" s="96" t="s">
        <v>246</v>
      </c>
      <c r="B27" s="674" t="s">
        <v>119</v>
      </c>
      <c r="C27" s="947">
        <v>2707</v>
      </c>
      <c r="D27" s="1081">
        <f t="shared" si="0"/>
        <v>1.5634475549112584E-2</v>
      </c>
      <c r="E27" s="947">
        <v>2591</v>
      </c>
      <c r="F27" s="1080">
        <f t="shared" si="1"/>
        <v>1.607579386253366E-2</v>
      </c>
      <c r="G27" s="948">
        <v>2574</v>
      </c>
      <c r="H27" s="1079">
        <f t="shared" si="2"/>
        <v>1.6906181856395974E-2</v>
      </c>
      <c r="I27" s="1392">
        <f t="shared" si="3"/>
        <v>-4.2851865533801256E-2</v>
      </c>
      <c r="J27" s="1393">
        <f t="shared" si="4"/>
        <v>-6.561173292165187E-3</v>
      </c>
      <c r="K27" s="237"/>
    </row>
    <row r="28" spans="1:15" ht="18" customHeight="1">
      <c r="A28" s="96" t="s">
        <v>430</v>
      </c>
      <c r="B28" s="674" t="s">
        <v>596</v>
      </c>
      <c r="C28" s="947">
        <v>4718</v>
      </c>
      <c r="D28" s="1081">
        <f t="shared" si="0"/>
        <v>2.7249152434692711E-2</v>
      </c>
      <c r="E28" s="947">
        <v>4649</v>
      </c>
      <c r="F28" s="1080">
        <f t="shared" si="1"/>
        <v>2.8844602727487064E-2</v>
      </c>
      <c r="G28" s="948">
        <v>4520</v>
      </c>
      <c r="H28" s="1079">
        <f t="shared" si="2"/>
        <v>2.9687623151091611E-2</v>
      </c>
      <c r="I28" s="1392">
        <f t="shared" si="3"/>
        <v>-1.4624841034336583E-2</v>
      </c>
      <c r="J28" s="1393">
        <f t="shared" si="4"/>
        <v>-2.7747902774790278E-2</v>
      </c>
      <c r="K28" s="237"/>
    </row>
    <row r="29" spans="1:15" ht="18" customHeight="1">
      <c r="A29" s="96" t="s">
        <v>431</v>
      </c>
      <c r="B29" s="674" t="s">
        <v>612</v>
      </c>
      <c r="C29" s="947">
        <v>2975</v>
      </c>
      <c r="D29" s="1081">
        <f t="shared" si="0"/>
        <v>1.7182329057484277E-2</v>
      </c>
      <c r="E29" s="947">
        <v>2834</v>
      </c>
      <c r="F29" s="1080">
        <f t="shared" si="1"/>
        <v>1.7583481206646233E-2</v>
      </c>
      <c r="G29" s="948">
        <v>2757</v>
      </c>
      <c r="H29" s="1079">
        <f t="shared" si="2"/>
        <v>1.8108136510522028E-2</v>
      </c>
      <c r="I29" s="1392">
        <f t="shared" si="3"/>
        <v>-4.7394957983193278E-2</v>
      </c>
      <c r="J29" s="1393">
        <f t="shared" si="4"/>
        <v>-2.7170077628793227E-2</v>
      </c>
      <c r="K29" s="237"/>
    </row>
    <row r="30" spans="1:15" ht="18" customHeight="1">
      <c r="A30" s="96" t="s">
        <v>432</v>
      </c>
      <c r="B30" s="674" t="s">
        <v>597</v>
      </c>
      <c r="C30" s="947">
        <v>5515</v>
      </c>
      <c r="D30" s="1081">
        <f t="shared" si="0"/>
        <v>3.1852283950260768E-2</v>
      </c>
      <c r="E30" s="947">
        <v>5255</v>
      </c>
      <c r="F30" s="1080">
        <f t="shared" si="1"/>
        <v>3.2604514375767807E-2</v>
      </c>
      <c r="G30" s="948">
        <v>5002</v>
      </c>
      <c r="H30" s="1079">
        <f t="shared" si="2"/>
        <v>3.2853427212778813E-2</v>
      </c>
      <c r="I30" s="1392">
        <f t="shared" si="3"/>
        <v>-4.71441523118767E-2</v>
      </c>
      <c r="J30" s="1393">
        <f t="shared" si="4"/>
        <v>-4.8144624167459564E-2</v>
      </c>
      <c r="K30" s="237"/>
    </row>
    <row r="31" spans="1:15" ht="18" customHeight="1">
      <c r="A31" s="96" t="s">
        <v>256</v>
      </c>
      <c r="B31" s="674" t="s">
        <v>613</v>
      </c>
      <c r="C31" s="947">
        <v>0</v>
      </c>
      <c r="D31" s="1081">
        <f t="shared" si="0"/>
        <v>0</v>
      </c>
      <c r="E31" s="947">
        <v>1</v>
      </c>
      <c r="F31" s="1080">
        <f t="shared" si="1"/>
        <v>6.2044746671299342E-6</v>
      </c>
      <c r="G31" s="948">
        <v>1</v>
      </c>
      <c r="H31" s="1079">
        <f t="shared" si="2"/>
        <v>6.5680582192680554E-6</v>
      </c>
      <c r="I31" s="1392" t="str">
        <f t="shared" si="3"/>
        <v>-</v>
      </c>
      <c r="J31" s="1393">
        <f t="shared" si="4"/>
        <v>0</v>
      </c>
      <c r="K31" s="237"/>
    </row>
    <row r="32" spans="1:15" ht="18" customHeight="1" thickBot="1">
      <c r="A32" s="96" t="s">
        <v>433</v>
      </c>
      <c r="B32" s="674" t="s">
        <v>614</v>
      </c>
      <c r="C32" s="947">
        <v>1</v>
      </c>
      <c r="D32" s="1081">
        <f t="shared" si="0"/>
        <v>5.7755727924316893E-6</v>
      </c>
      <c r="E32" s="947">
        <v>1</v>
      </c>
      <c r="F32" s="1081">
        <f t="shared" si="1"/>
        <v>6.2044746671299342E-6</v>
      </c>
      <c r="G32" s="948">
        <v>2</v>
      </c>
      <c r="H32" s="1080">
        <f t="shared" si="2"/>
        <v>1.3136116438536111E-5</v>
      </c>
      <c r="I32" s="1392">
        <f t="shared" si="3"/>
        <v>0</v>
      </c>
      <c r="J32" s="1393">
        <f t="shared" si="4"/>
        <v>1</v>
      </c>
      <c r="K32" s="237"/>
      <c r="L32" s="86"/>
      <c r="M32" s="86"/>
      <c r="N32" s="86"/>
      <c r="O32" s="86"/>
    </row>
    <row r="33" spans="1:11" s="86" customFormat="1" ht="24.75" customHeight="1" thickTop="1" thickBot="1">
      <c r="A33" s="97" t="s">
        <v>57</v>
      </c>
      <c r="B33" s="336"/>
      <c r="C33" s="502">
        <f>+'Q51 PFTN'!C34</f>
        <v>173143</v>
      </c>
      <c r="D33" s="730">
        <f t="shared" si="0"/>
        <v>1</v>
      </c>
      <c r="E33" s="502">
        <f>+'Q51 PFTN'!E34</f>
        <v>161174</v>
      </c>
      <c r="F33" s="730">
        <f>+E33/E$33</f>
        <v>1</v>
      </c>
      <c r="G33" s="801">
        <v>152252</v>
      </c>
      <c r="H33" s="950">
        <f>+G33/G$33</f>
        <v>1</v>
      </c>
      <c r="I33" s="1365">
        <f>IF(C33&gt;0,(E33-C33)/C33,"-")</f>
        <v>-6.9127830752614888E-2</v>
      </c>
      <c r="J33" s="1394">
        <f>IF(E33&gt;0,(G33-E33)/E33,"-")</f>
        <v>-5.5356322980133273E-2</v>
      </c>
      <c r="K33" s="237"/>
    </row>
    <row r="34" spans="1:11" ht="16.5" customHeight="1" thickTop="1">
      <c r="A34" s="567"/>
      <c r="C34" s="240"/>
      <c r="D34" s="240"/>
      <c r="E34" s="240"/>
      <c r="F34" s="240"/>
      <c r="G34" s="240"/>
      <c r="H34" s="237"/>
    </row>
    <row r="35" spans="1:11" s="199" customFormat="1" ht="14.25" customHeight="1">
      <c r="A35" s="199" t="str">
        <f>+data!A1</f>
        <v>Fonte: AT - Autoridade Tributária e Aduaneira</v>
      </c>
      <c r="G35" s="953"/>
    </row>
    <row r="36" spans="1:11" s="199" customFormat="1" ht="14.25" customHeight="1">
      <c r="A36" s="282" t="str">
        <f>+data!A2</f>
        <v>Data: 2015-11</v>
      </c>
    </row>
    <row r="37" spans="1:11">
      <c r="A37" s="199" t="str">
        <f>+data!A3</f>
        <v xml:space="preserve"> </v>
      </c>
      <c r="C37" s="237"/>
      <c r="D37" s="237"/>
      <c r="E37" s="237"/>
      <c r="F37" s="237"/>
      <c r="G37" s="237"/>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r:id="rId1"/>
  <headerFooter alignWithMargins="0"/>
  <ignoredErrors>
    <ignoredError sqref="E33" formula="1"/>
    <ignoredError sqref="I10" twoDigitTextYear="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5" enableFormatConditionsCalculation="0">
    <tabColor theme="6" tint="0.59999389629810485"/>
    <pageSetUpPr fitToPage="1"/>
  </sheetPr>
  <dimension ref="A1:K66"/>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6.7109375" style="195" customWidth="1"/>
    <col min="9" max="10" width="9.140625" style="195"/>
    <col min="11" max="11" width="3.28515625" style="195" customWidth="1"/>
    <col min="12" max="16384" width="9.140625" style="195"/>
  </cols>
  <sheetData>
    <row r="1" spans="1:11" ht="27.75">
      <c r="A1" s="1183" t="s">
        <v>563</v>
      </c>
      <c r="B1" s="206"/>
      <c r="C1" s="206"/>
      <c r="D1" s="206"/>
      <c r="E1" s="206"/>
      <c r="F1" s="206"/>
      <c r="G1" s="206"/>
      <c r="H1" s="206"/>
      <c r="I1" s="206"/>
    </row>
    <row r="2" spans="1:11" s="216" customFormat="1" ht="26.25">
      <c r="A2" s="702" t="s">
        <v>508</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280</v>
      </c>
      <c r="B4" s="210"/>
      <c r="C4" s="210"/>
      <c r="D4" s="210"/>
      <c r="E4" s="210"/>
      <c r="F4" s="210"/>
      <c r="G4" s="210"/>
      <c r="H4" s="210"/>
      <c r="I4" s="696"/>
      <c r="J4" s="696"/>
    </row>
    <row r="5" spans="1:11" s="216" customFormat="1" ht="21.95" customHeight="1">
      <c r="A5" s="697" t="s">
        <v>574</v>
      </c>
      <c r="B5" s="2"/>
      <c r="C5" s="2"/>
      <c r="D5" s="2"/>
      <c r="E5" s="2"/>
      <c r="F5" s="2"/>
      <c r="G5" s="2"/>
      <c r="H5" s="2"/>
    </row>
    <row r="6" spans="1:11" s="216" customFormat="1" ht="21.95" customHeight="1">
      <c r="A6" s="664" t="s">
        <v>55</v>
      </c>
      <c r="B6" s="650"/>
      <c r="C6" s="650"/>
      <c r="D6" s="650"/>
      <c r="E6" s="650"/>
      <c r="F6" s="650"/>
      <c r="G6" s="650"/>
      <c r="H6" s="650"/>
    </row>
    <row r="7" spans="1:11" ht="21.95" customHeight="1">
      <c r="A7" s="199"/>
    </row>
    <row r="8" spans="1:11" ht="21.95" customHeight="1" thickBot="1">
      <c r="A8" s="199" t="s">
        <v>141</v>
      </c>
    </row>
    <row r="9" spans="1:11" ht="21" customHeight="1" thickTop="1">
      <c r="A9" s="1617" t="s">
        <v>72</v>
      </c>
      <c r="B9" s="334"/>
      <c r="C9" s="263"/>
      <c r="D9" s="264"/>
      <c r="E9" s="263"/>
      <c r="F9" s="264"/>
      <c r="G9" s="263"/>
      <c r="H9" s="263"/>
      <c r="I9" s="1613" t="s">
        <v>435</v>
      </c>
      <c r="J9" s="1614"/>
    </row>
    <row r="10" spans="1:11" s="93" customFormat="1" ht="21" customHeight="1" thickBot="1">
      <c r="A10" s="1618"/>
      <c r="B10" s="335" t="s">
        <v>58</v>
      </c>
      <c r="C10" s="91">
        <v>2012</v>
      </c>
      <c r="D10" s="92" t="s">
        <v>73</v>
      </c>
      <c r="E10" s="91">
        <v>2013</v>
      </c>
      <c r="F10" s="92" t="s">
        <v>73</v>
      </c>
      <c r="G10" s="91">
        <v>2014</v>
      </c>
      <c r="H10" s="91" t="s">
        <v>73</v>
      </c>
      <c r="I10" s="1615"/>
      <c r="J10" s="1616"/>
    </row>
    <row r="11" spans="1:11" ht="21" customHeight="1" thickTop="1" thickBot="1">
      <c r="A11" s="1619"/>
      <c r="B11" s="225"/>
      <c r="C11" s="265"/>
      <c r="D11" s="265"/>
      <c r="E11" s="265"/>
      <c r="F11" s="266"/>
      <c r="G11" s="265"/>
      <c r="H11" s="265"/>
      <c r="I11" s="1339" t="s">
        <v>630</v>
      </c>
      <c r="J11" s="1391" t="s">
        <v>710</v>
      </c>
    </row>
    <row r="12" spans="1:11" ht="18" customHeight="1" thickTop="1">
      <c r="A12" s="95" t="s">
        <v>336</v>
      </c>
      <c r="B12" s="673" t="s">
        <v>607</v>
      </c>
      <c r="C12" s="945">
        <v>0.31366280000000002</v>
      </c>
      <c r="D12" s="1077">
        <f t="shared" ref="D12:D34" si="0">+C12/C$34</f>
        <v>1.7762763575501765E-5</v>
      </c>
      <c r="E12" s="945">
        <v>1.8027186700019229</v>
      </c>
      <c r="F12" s="1077">
        <f>+E12/E$34</f>
        <v>1.1592132160634354E-4</v>
      </c>
      <c r="G12" s="897">
        <v>0.88348172000000003</v>
      </c>
      <c r="H12" s="1078">
        <f t="shared" ref="H12:H34" si="1">+G12/G$34</f>
        <v>3.3060114076466093E-5</v>
      </c>
      <c r="I12" s="1392">
        <f>IF(C12&gt;0,(E12-C12)/C12,"-")</f>
        <v>4.7473142176946803</v>
      </c>
      <c r="J12" s="1393">
        <f t="shared" ref="J12:J34" si="2">IF(E12&gt;0,(G12-E12)/E12,"-")</f>
        <v>-0.50991702992732768</v>
      </c>
      <c r="K12" s="237"/>
    </row>
    <row r="13" spans="1:11" ht="18" customHeight="1">
      <c r="A13" s="96" t="s">
        <v>248</v>
      </c>
      <c r="B13" s="674" t="s">
        <v>415</v>
      </c>
      <c r="C13" s="947">
        <v>200.40150509</v>
      </c>
      <c r="D13" s="1081">
        <f t="shared" si="0"/>
        <v>1.1348762285767975E-2</v>
      </c>
      <c r="E13" s="947">
        <v>228.49064121999999</v>
      </c>
      <c r="F13" s="1080">
        <f t="shared" ref="F13:F34" si="3">+E13/E$34</f>
        <v>1.4692773501300134E-2</v>
      </c>
      <c r="G13" s="948">
        <v>203.70595655000002</v>
      </c>
      <c r="H13" s="1079">
        <f t="shared" si="1"/>
        <v>7.6227294907682359E-3</v>
      </c>
      <c r="I13" s="1392">
        <f t="shared" ref="I13:I34" si="4">IF(C13&gt;0,(E13-C13)/C13,"-")</f>
        <v>0.14016429725607699</v>
      </c>
      <c r="J13" s="1393">
        <f t="shared" si="2"/>
        <v>-0.1084713340453024</v>
      </c>
      <c r="K13" s="237"/>
    </row>
    <row r="14" spans="1:11" ht="18" customHeight="1">
      <c r="A14" s="96" t="s">
        <v>416</v>
      </c>
      <c r="B14" s="674" t="s">
        <v>593</v>
      </c>
      <c r="C14" s="947">
        <v>59.658210339999997</v>
      </c>
      <c r="D14" s="1081">
        <f t="shared" si="0"/>
        <v>3.3784519095250523E-3</v>
      </c>
      <c r="E14" s="947">
        <v>44.16318665</v>
      </c>
      <c r="F14" s="1080">
        <f t="shared" si="3"/>
        <v>2.8398524118076435E-3</v>
      </c>
      <c r="G14" s="948">
        <v>33.185959940000004</v>
      </c>
      <c r="H14" s="1079">
        <f t="shared" si="1"/>
        <v>1.2418271895353239E-3</v>
      </c>
      <c r="I14" s="1392">
        <f t="shared" si="4"/>
        <v>-0.25972994499318391</v>
      </c>
      <c r="J14" s="1393">
        <f t="shared" si="2"/>
        <v>-0.24856056690374712</v>
      </c>
      <c r="K14" s="237"/>
    </row>
    <row r="15" spans="1:11" ht="18" customHeight="1">
      <c r="A15" s="96" t="s">
        <v>417</v>
      </c>
      <c r="B15" s="674" t="s">
        <v>418</v>
      </c>
      <c r="C15" s="947">
        <v>1762.4260411400001</v>
      </c>
      <c r="D15" s="1081">
        <f t="shared" si="0"/>
        <v>9.9806407033532066E-2</v>
      </c>
      <c r="E15" s="947">
        <v>1681.9428729700001</v>
      </c>
      <c r="F15" s="1080">
        <f t="shared" si="3"/>
        <v>0.10815500163475027</v>
      </c>
      <c r="G15" s="948">
        <v>1819.38810027</v>
      </c>
      <c r="H15" s="1079">
        <f t="shared" si="1"/>
        <v>6.808197247622863E-2</v>
      </c>
      <c r="I15" s="1392">
        <f t="shared" si="4"/>
        <v>-4.5666125154358597E-2</v>
      </c>
      <c r="J15" s="1393">
        <f t="shared" si="2"/>
        <v>8.1718130567239242E-2</v>
      </c>
      <c r="K15" s="237"/>
    </row>
    <row r="16" spans="1:11" ht="18" customHeight="1">
      <c r="A16" s="96" t="s">
        <v>234</v>
      </c>
      <c r="B16" s="674" t="s">
        <v>608</v>
      </c>
      <c r="C16" s="947">
        <v>787.08184552</v>
      </c>
      <c r="D16" s="1081">
        <f t="shared" si="0"/>
        <v>4.4572543306191745E-2</v>
      </c>
      <c r="E16" s="947">
        <v>452.03322076000001</v>
      </c>
      <c r="F16" s="1080">
        <f t="shared" si="3"/>
        <v>2.906736876498614E-2</v>
      </c>
      <c r="G16" s="948">
        <v>222.68351851</v>
      </c>
      <c r="H16" s="1079">
        <f t="shared" si="1"/>
        <v>8.3328747592983001E-3</v>
      </c>
      <c r="I16" s="1392">
        <f t="shared" si="4"/>
        <v>-0.4256846053140052</v>
      </c>
      <c r="J16" s="1393">
        <f t="shared" si="2"/>
        <v>-0.50737355512144899</v>
      </c>
      <c r="K16" s="237"/>
    </row>
    <row r="17" spans="1:11" ht="18" customHeight="1">
      <c r="A17" s="96" t="s">
        <v>243</v>
      </c>
      <c r="B17" s="674" t="s">
        <v>419</v>
      </c>
      <c r="C17" s="947">
        <v>42.279548990000002</v>
      </c>
      <c r="D17" s="1081">
        <f t="shared" si="0"/>
        <v>2.394296144739556E-3</v>
      </c>
      <c r="E17" s="947">
        <v>46.163869460000001</v>
      </c>
      <c r="F17" s="1080">
        <f t="shared" si="3"/>
        <v>2.9685035426299839E-3</v>
      </c>
      <c r="G17" s="948">
        <v>36.185745420000003</v>
      </c>
      <c r="H17" s="1079">
        <f t="shared" si="1"/>
        <v>1.3540799367384312E-3</v>
      </c>
      <c r="I17" s="1392">
        <f t="shared" si="4"/>
        <v>9.1872325102586166E-2</v>
      </c>
      <c r="J17" s="1393">
        <f t="shared" si="2"/>
        <v>-0.21614574680846083</v>
      </c>
      <c r="K17" s="237"/>
    </row>
    <row r="18" spans="1:11" ht="18" customHeight="1">
      <c r="A18" s="96" t="s">
        <v>437</v>
      </c>
      <c r="B18" s="674" t="s">
        <v>477</v>
      </c>
      <c r="C18" s="947">
        <v>1815.11367746</v>
      </c>
      <c r="D18" s="1081">
        <f t="shared" si="0"/>
        <v>0.10279011446490162</v>
      </c>
      <c r="E18" s="947">
        <v>1280.4143348599998</v>
      </c>
      <c r="F18" s="1080">
        <f t="shared" si="3"/>
        <v>8.2335266378818925E-2</v>
      </c>
      <c r="G18" s="948">
        <v>1050.4385225599999</v>
      </c>
      <c r="H18" s="1079">
        <f t="shared" si="1"/>
        <v>3.9307680736334984E-2</v>
      </c>
      <c r="I18" s="1392">
        <f t="shared" si="4"/>
        <v>-0.29458173845521224</v>
      </c>
      <c r="J18" s="1393">
        <f t="shared" si="2"/>
        <v>-0.17961046361226923</v>
      </c>
      <c r="K18" s="237"/>
    </row>
    <row r="19" spans="1:11" ht="18" customHeight="1">
      <c r="A19" s="96" t="s">
        <v>250</v>
      </c>
      <c r="B19" s="674" t="s">
        <v>420</v>
      </c>
      <c r="C19" s="947">
        <v>2025.9024146300001</v>
      </c>
      <c r="D19" s="1081">
        <f t="shared" si="0"/>
        <v>0.11472710700188493</v>
      </c>
      <c r="E19" s="947">
        <v>1650.26354528</v>
      </c>
      <c r="F19" s="1080">
        <f t="shared" si="3"/>
        <v>0.10611790644372897</v>
      </c>
      <c r="G19" s="948">
        <v>1417.5867954</v>
      </c>
      <c r="H19" s="1079">
        <f t="shared" si="1"/>
        <v>5.3046463903311997E-2</v>
      </c>
      <c r="I19" s="1392">
        <f t="shared" si="4"/>
        <v>-0.18541804710697515</v>
      </c>
      <c r="J19" s="1393">
        <f t="shared" si="2"/>
        <v>-0.1409936919139311</v>
      </c>
      <c r="K19" s="237"/>
    </row>
    <row r="20" spans="1:11" ht="18" customHeight="1">
      <c r="A20" s="96" t="s">
        <v>421</v>
      </c>
      <c r="B20" s="674" t="s">
        <v>422</v>
      </c>
      <c r="C20" s="947">
        <v>1448.9761872399999</v>
      </c>
      <c r="D20" s="1081">
        <f t="shared" si="0"/>
        <v>8.2055702622294044E-2</v>
      </c>
      <c r="E20" s="947">
        <v>702.8213197</v>
      </c>
      <c r="F20" s="1080">
        <f t="shared" si="3"/>
        <v>4.5193949332455512E-2</v>
      </c>
      <c r="G20" s="948">
        <v>582.09002191999991</v>
      </c>
      <c r="H20" s="1079">
        <f t="shared" si="1"/>
        <v>2.178195891528785E-2</v>
      </c>
      <c r="I20" s="1392">
        <f t="shared" si="4"/>
        <v>-0.51495316079781184</v>
      </c>
      <c r="J20" s="1393">
        <f t="shared" si="2"/>
        <v>-0.1717809269524356</v>
      </c>
      <c r="K20" s="237"/>
    </row>
    <row r="21" spans="1:11" ht="18" customHeight="1">
      <c r="A21" s="96" t="s">
        <v>423</v>
      </c>
      <c r="B21" s="674" t="s">
        <v>424</v>
      </c>
      <c r="C21" s="947">
        <v>901.36779769999998</v>
      </c>
      <c r="D21" s="1081">
        <f t="shared" si="0"/>
        <v>5.1044571065219722E-2</v>
      </c>
      <c r="E21" s="947">
        <v>852.16626733999999</v>
      </c>
      <c r="F21" s="1080">
        <f t="shared" si="3"/>
        <v>5.4797368875251121E-2</v>
      </c>
      <c r="G21" s="948">
        <v>646.01818763999995</v>
      </c>
      <c r="H21" s="1079">
        <f t="shared" si="1"/>
        <v>2.4174167382716504E-2</v>
      </c>
      <c r="I21" s="1392">
        <f t="shared" si="4"/>
        <v>-5.4585409513792746E-2</v>
      </c>
      <c r="J21" s="1393">
        <f t="shared" si="2"/>
        <v>-0.24191063129438614</v>
      </c>
      <c r="K21" s="237"/>
    </row>
    <row r="22" spans="1:11" ht="18" customHeight="1">
      <c r="A22" s="96" t="s">
        <v>425</v>
      </c>
      <c r="B22" s="674" t="s">
        <v>609</v>
      </c>
      <c r="C22" s="947">
        <v>932.60391568</v>
      </c>
      <c r="D22" s="1081">
        <f t="shared" si="0"/>
        <v>5.281347633130553E-2</v>
      </c>
      <c r="E22" s="947">
        <v>608.79135399999996</v>
      </c>
      <c r="F22" s="1080">
        <f t="shared" si="3"/>
        <v>3.9147482917076606E-2</v>
      </c>
      <c r="G22" s="948">
        <v>564.45690665999996</v>
      </c>
      <c r="H22" s="1079">
        <f t="shared" si="1"/>
        <v>2.1122123189406535E-2</v>
      </c>
      <c r="I22" s="1392">
        <f t="shared" si="4"/>
        <v>-0.34721338419847286</v>
      </c>
      <c r="J22" s="1393">
        <f t="shared" si="2"/>
        <v>-7.2823713820351008E-2</v>
      </c>
      <c r="K22" s="237"/>
    </row>
    <row r="23" spans="1:11" ht="18" customHeight="1">
      <c r="A23" s="96" t="s">
        <v>426</v>
      </c>
      <c r="B23" s="674" t="s">
        <v>610</v>
      </c>
      <c r="C23" s="947">
        <v>3822.3766311600002</v>
      </c>
      <c r="D23" s="1081">
        <f t="shared" si="0"/>
        <v>0.21646166646417103</v>
      </c>
      <c r="E23" s="947">
        <v>5134.7139965900005</v>
      </c>
      <c r="F23" s="1080">
        <f t="shared" si="3"/>
        <v>0.33018065572853261</v>
      </c>
      <c r="G23" s="948">
        <v>17339.135579819998</v>
      </c>
      <c r="H23" s="1079">
        <f t="shared" si="1"/>
        <v>0.64883493034373263</v>
      </c>
      <c r="I23" s="1392">
        <f t="shared" si="4"/>
        <v>0.34333020841845646</v>
      </c>
      <c r="J23" s="1393">
        <f t="shared" si="2"/>
        <v>2.3768454467639364</v>
      </c>
      <c r="K23" s="237"/>
    </row>
    <row r="24" spans="1:11" ht="18" customHeight="1">
      <c r="A24" s="96" t="s">
        <v>427</v>
      </c>
      <c r="B24" s="674" t="s">
        <v>428</v>
      </c>
      <c r="C24" s="947">
        <v>1097.61455849</v>
      </c>
      <c r="D24" s="1081">
        <f t="shared" si="0"/>
        <v>6.2158049661887295E-2</v>
      </c>
      <c r="E24" s="947">
        <v>789.23043069000005</v>
      </c>
      <c r="F24" s="1080">
        <f t="shared" si="3"/>
        <v>5.0750367264699676E-2</v>
      </c>
      <c r="G24" s="948">
        <v>800.80417165999995</v>
      </c>
      <c r="H24" s="1079">
        <f t="shared" si="1"/>
        <v>2.9966298870325841E-2</v>
      </c>
      <c r="I24" s="1392">
        <f t="shared" si="4"/>
        <v>-0.28095848894738357</v>
      </c>
      <c r="J24" s="1393">
        <f t="shared" si="2"/>
        <v>1.4664590365428935E-2</v>
      </c>
      <c r="K24" s="237"/>
    </row>
    <row r="25" spans="1:11" ht="18" customHeight="1">
      <c r="A25" s="96" t="s">
        <v>251</v>
      </c>
      <c r="B25" s="674" t="s">
        <v>595</v>
      </c>
      <c r="C25" s="947">
        <v>1262.7211271000001</v>
      </c>
      <c r="D25" s="1081">
        <f t="shared" si="0"/>
        <v>7.1508055282514901E-2</v>
      </c>
      <c r="E25" s="947">
        <v>946.73850835000007</v>
      </c>
      <c r="F25" s="1080">
        <f t="shared" si="3"/>
        <v>6.0878705551672831E-2</v>
      </c>
      <c r="G25" s="948">
        <v>1199.7309999900001</v>
      </c>
      <c r="H25" s="1079">
        <f t="shared" si="1"/>
        <v>4.4894243788928805E-2</v>
      </c>
      <c r="I25" s="1392">
        <f t="shared" si="4"/>
        <v>-0.25023943289496897</v>
      </c>
      <c r="J25" s="1393">
        <f t="shared" si="2"/>
        <v>0.2672253102717051</v>
      </c>
      <c r="K25" s="237"/>
    </row>
    <row r="26" spans="1:11" ht="18" customHeight="1">
      <c r="A26" s="96" t="s">
        <v>254</v>
      </c>
      <c r="B26" s="674" t="s">
        <v>611</v>
      </c>
      <c r="C26" s="947">
        <v>354.48081234</v>
      </c>
      <c r="D26" s="1081">
        <f t="shared" si="0"/>
        <v>2.0074292717042721E-2</v>
      </c>
      <c r="E26" s="947">
        <v>323.06833155999999</v>
      </c>
      <c r="F26" s="1080">
        <f t="shared" si="3"/>
        <v>2.0774460589322925E-2</v>
      </c>
      <c r="G26" s="948">
        <v>204.97742369999997</v>
      </c>
      <c r="H26" s="1079">
        <f t="shared" si="1"/>
        <v>7.6703081198127368E-3</v>
      </c>
      <c r="I26" s="1392">
        <f t="shared" si="4"/>
        <v>-8.8615461504502405E-2</v>
      </c>
      <c r="J26" s="1393">
        <f t="shared" si="2"/>
        <v>-0.36552919715087662</v>
      </c>
      <c r="K26" s="237"/>
    </row>
    <row r="27" spans="1:11" ht="18" customHeight="1">
      <c r="A27" s="96" t="s">
        <v>236</v>
      </c>
      <c r="B27" s="674" t="s">
        <v>429</v>
      </c>
      <c r="C27" s="947">
        <v>13.37236734</v>
      </c>
      <c r="D27" s="1081">
        <f t="shared" si="0"/>
        <v>7.5727883416580285E-4</v>
      </c>
      <c r="E27" s="947">
        <v>17.822689480000001</v>
      </c>
      <c r="F27" s="1080">
        <f t="shared" si="3"/>
        <v>1.1460633062056612E-3</v>
      </c>
      <c r="G27" s="948">
        <v>44.389834329999999</v>
      </c>
      <c r="H27" s="1079">
        <f t="shared" si="1"/>
        <v>1.6610790620379E-3</v>
      </c>
      <c r="I27" s="1392">
        <f t="shared" si="4"/>
        <v>0.33279987206812706</v>
      </c>
      <c r="J27" s="1393">
        <f t="shared" si="2"/>
        <v>1.4906361287286478</v>
      </c>
      <c r="K27" s="237"/>
    </row>
    <row r="28" spans="1:11" ht="18" customHeight="1">
      <c r="A28" s="96" t="s">
        <v>246</v>
      </c>
      <c r="B28" s="674" t="s">
        <v>119</v>
      </c>
      <c r="C28" s="947">
        <v>59.561334379999998</v>
      </c>
      <c r="D28" s="1081">
        <f t="shared" si="0"/>
        <v>3.3729658117996296E-3</v>
      </c>
      <c r="E28" s="947">
        <v>61.749442549999998</v>
      </c>
      <c r="F28" s="1080">
        <f t="shared" si="3"/>
        <v>3.9707121848598535E-3</v>
      </c>
      <c r="G28" s="948">
        <v>57.610113040000002</v>
      </c>
      <c r="H28" s="1079">
        <f t="shared" si="1"/>
        <v>2.155785304828386E-3</v>
      </c>
      <c r="I28" s="1392">
        <f t="shared" si="4"/>
        <v>3.6737057568924127E-2</v>
      </c>
      <c r="J28" s="1393">
        <f t="shared" si="2"/>
        <v>-6.7034281429314641E-2</v>
      </c>
      <c r="K28" s="237"/>
    </row>
    <row r="29" spans="1:11" ht="18" customHeight="1">
      <c r="A29" s="96" t="s">
        <v>430</v>
      </c>
      <c r="B29" s="674" t="s">
        <v>596</v>
      </c>
      <c r="C29" s="947">
        <v>857.86981013000002</v>
      </c>
      <c r="D29" s="1081">
        <f t="shared" si="0"/>
        <v>4.8581274591375762E-2</v>
      </c>
      <c r="E29" s="947">
        <v>553.36797802000001</v>
      </c>
      <c r="F29" s="1080">
        <f t="shared" si="3"/>
        <v>3.5583559661386349E-2</v>
      </c>
      <c r="G29" s="948">
        <v>332.21090733</v>
      </c>
      <c r="H29" s="1079">
        <f t="shared" si="1"/>
        <v>1.243141792880118E-2</v>
      </c>
      <c r="I29" s="1392">
        <f t="shared" si="4"/>
        <v>-0.35495109923947127</v>
      </c>
      <c r="J29" s="1393">
        <f t="shared" si="2"/>
        <v>-0.39965643021361613</v>
      </c>
      <c r="K29" s="237"/>
    </row>
    <row r="30" spans="1:11" ht="18" customHeight="1">
      <c r="A30" s="96" t="s">
        <v>431</v>
      </c>
      <c r="B30" s="674" t="s">
        <v>612</v>
      </c>
      <c r="C30" s="947">
        <v>122.08959794</v>
      </c>
      <c r="D30" s="1081">
        <f t="shared" si="0"/>
        <v>6.9139491939633488E-3</v>
      </c>
      <c r="E30" s="947">
        <v>98.002160010000011</v>
      </c>
      <c r="F30" s="1080">
        <f t="shared" si="3"/>
        <v>6.3018928564285816E-3</v>
      </c>
      <c r="G30" s="948">
        <v>97.400191809999995</v>
      </c>
      <c r="H30" s="1079">
        <f t="shared" si="1"/>
        <v>3.6447403261589588E-3</v>
      </c>
      <c r="I30" s="1392">
        <f t="shared" si="4"/>
        <v>-0.1972931219073846</v>
      </c>
      <c r="J30" s="1393">
        <f t="shared" si="2"/>
        <v>-6.142397268984601E-3</v>
      </c>
      <c r="K30" s="237"/>
    </row>
    <row r="31" spans="1:11" ht="18" customHeight="1">
      <c r="A31" s="96" t="s">
        <v>432</v>
      </c>
      <c r="B31" s="674" t="s">
        <v>597</v>
      </c>
      <c r="C31" s="947">
        <v>92.17639819</v>
      </c>
      <c r="D31" s="1081">
        <f t="shared" si="0"/>
        <v>5.2199609526226206E-3</v>
      </c>
      <c r="E31" s="947">
        <v>77.467109780000001</v>
      </c>
      <c r="F31" s="1080">
        <f t="shared" si="3"/>
        <v>4.9814149573941691E-3</v>
      </c>
      <c r="G31" s="948">
        <v>70.582523199999997</v>
      </c>
      <c r="H31" s="1079">
        <f t="shared" si="1"/>
        <v>2.6412162424784683E-3</v>
      </c>
      <c r="I31" s="1392">
        <f t="shared" si="4"/>
        <v>-0.15957760011060809</v>
      </c>
      <c r="J31" s="1393">
        <f t="shared" si="2"/>
        <v>-8.8871091222476786E-2</v>
      </c>
      <c r="K31" s="237"/>
    </row>
    <row r="32" spans="1:11" ht="18" customHeight="1">
      <c r="A32" s="96" t="s">
        <v>256</v>
      </c>
      <c r="B32" s="674" t="s">
        <v>613</v>
      </c>
      <c r="C32" s="947">
        <v>0</v>
      </c>
      <c r="D32" s="1081">
        <f t="shared" si="0"/>
        <v>0</v>
      </c>
      <c r="E32" s="947">
        <v>4.0876100000000002E-3</v>
      </c>
      <c r="F32" s="1080">
        <f t="shared" si="3"/>
        <v>2.6284808677928682E-7</v>
      </c>
      <c r="G32" s="948">
        <v>5.2291899999999999E-3</v>
      </c>
      <c r="H32" s="1079">
        <f t="shared" si="1"/>
        <v>1.9567763997144809E-7</v>
      </c>
      <c r="I32" s="1392" t="str">
        <f t="shared" si="4"/>
        <v>-</v>
      </c>
      <c r="J32" s="1393">
        <f t="shared" si="2"/>
        <v>0.27927811117009688</v>
      </c>
      <c r="K32" s="237"/>
    </row>
    <row r="33" spans="1:11" ht="18" customHeight="1" thickBot="1">
      <c r="A33" s="96" t="s">
        <v>433</v>
      </c>
      <c r="B33" s="674" t="s">
        <v>614</v>
      </c>
      <c r="C33" s="947">
        <v>5.8477029999999999E-2</v>
      </c>
      <c r="D33" s="1081">
        <f t="shared" si="0"/>
        <v>3.3115615192095581E-6</v>
      </c>
      <c r="E33" s="947">
        <v>7.9299899999999996E-3</v>
      </c>
      <c r="F33" s="1081">
        <f t="shared" si="3"/>
        <v>5.0992699882789125E-7</v>
      </c>
      <c r="G33" s="948">
        <v>2.2614529999999997E-2</v>
      </c>
      <c r="H33" s="1080">
        <f t="shared" si="1"/>
        <v>8.4624155164824977E-7</v>
      </c>
      <c r="I33" s="1392">
        <f t="shared" si="4"/>
        <v>-0.8643913687134932</v>
      </c>
      <c r="J33" s="1393">
        <f t="shared" si="2"/>
        <v>1.8517728269518623</v>
      </c>
      <c r="K33" s="237"/>
    </row>
    <row r="34" spans="1:11" s="86" customFormat="1" ht="24.75" customHeight="1" thickTop="1" thickBot="1">
      <c r="A34" s="97" t="s">
        <v>57</v>
      </c>
      <c r="B34" s="336"/>
      <c r="C34" s="502">
        <f>'Q52 PFTV'!C35</f>
        <v>17658.445920689999</v>
      </c>
      <c r="D34" s="730">
        <f t="shared" si="0"/>
        <v>1</v>
      </c>
      <c r="E34" s="502">
        <f>'Q52 PFTV'!E35</f>
        <v>15551.225995540004</v>
      </c>
      <c r="F34" s="730">
        <f t="shared" si="3"/>
        <v>1</v>
      </c>
      <c r="G34" s="801">
        <v>26723.492785190003</v>
      </c>
      <c r="H34" s="950">
        <f t="shared" si="1"/>
        <v>1</v>
      </c>
      <c r="I34" s="1365">
        <f t="shared" si="4"/>
        <v>-0.11933212778826779</v>
      </c>
      <c r="J34" s="1394">
        <f t="shared" si="2"/>
        <v>0.71841710697626904</v>
      </c>
      <c r="K34" s="237"/>
    </row>
    <row r="35" spans="1:11" s="854" customFormat="1" ht="13.5" thickTop="1">
      <c r="A35" s="567"/>
      <c r="C35" s="240"/>
      <c r="D35" s="240"/>
      <c r="E35" s="240"/>
      <c r="F35" s="240"/>
      <c r="G35" s="240"/>
    </row>
    <row r="36" spans="1:11" s="199" customFormat="1" ht="14.1" customHeight="1">
      <c r="A36" s="199" t="str">
        <f>+data!A1</f>
        <v>Fonte: AT - Autoridade Tributária e Aduaneira</v>
      </c>
      <c r="G36" s="862"/>
    </row>
    <row r="37" spans="1:11" s="199" customFormat="1" ht="14.1" customHeight="1">
      <c r="A37" s="282" t="str">
        <f>+data!A2</f>
        <v>Data: 2015-11</v>
      </c>
    </row>
    <row r="38" spans="1:11">
      <c r="A38" s="199" t="str">
        <f>+data!A3</f>
        <v xml:space="preserve"> </v>
      </c>
      <c r="C38" s="237"/>
      <c r="D38" s="237"/>
      <c r="E38" s="237"/>
      <c r="F38" s="237"/>
      <c r="G38" s="237"/>
      <c r="H38" s="237"/>
    </row>
    <row r="40" spans="1:11">
      <c r="C40" s="237"/>
    </row>
    <row r="43" spans="1:11">
      <c r="C43" s="807"/>
    </row>
    <row r="44" spans="1:11">
      <c r="D44" s="1456"/>
      <c r="F44" s="1456"/>
      <c r="H44" s="1456"/>
    </row>
    <row r="45" spans="1:11">
      <c r="D45" s="1456"/>
      <c r="F45" s="1456"/>
      <c r="H45" s="1456"/>
    </row>
    <row r="46" spans="1:11">
      <c r="D46" s="1456"/>
      <c r="F46" s="1456"/>
      <c r="H46" s="1456"/>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E34:F34" formula="1"/>
    <ignoredError sqref="I11" twoDigitTextYea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6" enableFormatConditionsCalculation="0">
    <tabColor theme="6" tint="0.59999389629810485"/>
    <pageSetUpPr fitToPage="1"/>
  </sheetPr>
  <dimension ref="A1:K37"/>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6384" width="9.140625" style="195"/>
  </cols>
  <sheetData>
    <row r="1" spans="1:11" ht="27.75">
      <c r="A1" s="1183" t="s">
        <v>563</v>
      </c>
      <c r="B1" s="206"/>
      <c r="C1" s="206"/>
      <c r="D1" s="206"/>
      <c r="E1" s="206"/>
      <c r="F1" s="206"/>
      <c r="G1" s="206"/>
      <c r="H1" s="206"/>
      <c r="I1" s="206"/>
    </row>
    <row r="2" spans="1:11" s="216" customFormat="1" ht="26.25">
      <c r="A2" s="702" t="s">
        <v>509</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92" t="s">
        <v>370</v>
      </c>
      <c r="B4" s="210"/>
      <c r="C4" s="210"/>
      <c r="D4" s="210"/>
      <c r="E4" s="210"/>
      <c r="F4" s="210"/>
      <c r="G4" s="210"/>
      <c r="H4" s="210"/>
      <c r="I4" s="696"/>
      <c r="J4" s="696"/>
    </row>
    <row r="5" spans="1:11" s="216" customFormat="1" ht="21.95" customHeight="1">
      <c r="A5" s="697" t="s">
        <v>575</v>
      </c>
      <c r="B5" s="2"/>
      <c r="C5" s="2"/>
      <c r="D5" s="2"/>
      <c r="E5" s="2"/>
      <c r="F5" s="2"/>
      <c r="G5" s="2"/>
      <c r="H5" s="2"/>
    </row>
    <row r="6" spans="1:11" s="216" customFormat="1" ht="21.95" customHeight="1">
      <c r="A6" s="664" t="s">
        <v>154</v>
      </c>
      <c r="B6" s="650"/>
      <c r="C6" s="650"/>
      <c r="D6" s="650"/>
      <c r="E6" s="650"/>
      <c r="F6" s="650"/>
      <c r="G6" s="650"/>
      <c r="H6" s="650"/>
    </row>
    <row r="7" spans="1:11" ht="21.95" customHeight="1" thickBot="1"/>
    <row r="8" spans="1:11" ht="21" customHeight="1" thickTop="1">
      <c r="A8" s="1617" t="s">
        <v>72</v>
      </c>
      <c r="B8" s="334"/>
      <c r="C8" s="263"/>
      <c r="D8" s="264"/>
      <c r="E8" s="263"/>
      <c r="F8" s="264"/>
      <c r="G8" s="263"/>
      <c r="H8" s="263"/>
      <c r="I8" s="1613" t="s">
        <v>435</v>
      </c>
      <c r="J8" s="1614"/>
    </row>
    <row r="9" spans="1:11" s="93" customFormat="1" ht="21" customHeight="1" thickBot="1">
      <c r="A9" s="1618"/>
      <c r="B9" s="335" t="s">
        <v>58</v>
      </c>
      <c r="C9" s="91">
        <v>2012</v>
      </c>
      <c r="D9" s="92" t="s">
        <v>73</v>
      </c>
      <c r="E9" s="91">
        <v>2013</v>
      </c>
      <c r="F9" s="92" t="s">
        <v>73</v>
      </c>
      <c r="G9" s="91">
        <v>2014</v>
      </c>
      <c r="H9" s="91" t="s">
        <v>73</v>
      </c>
      <c r="I9" s="1615"/>
      <c r="J9" s="1616"/>
    </row>
    <row r="10" spans="1:11" ht="21" customHeight="1" thickTop="1" thickBot="1">
      <c r="A10" s="1619"/>
      <c r="B10" s="225"/>
      <c r="C10" s="265"/>
      <c r="D10" s="265"/>
      <c r="E10" s="265"/>
      <c r="F10" s="266"/>
      <c r="G10" s="265"/>
      <c r="H10" s="265"/>
      <c r="I10" s="1339" t="s">
        <v>630</v>
      </c>
      <c r="J10" s="1391" t="s">
        <v>710</v>
      </c>
    </row>
    <row r="11" spans="1:11" ht="18" customHeight="1" thickTop="1">
      <c r="A11" s="95" t="s">
        <v>336</v>
      </c>
      <c r="B11" s="673" t="s">
        <v>607</v>
      </c>
      <c r="C11" s="945">
        <v>25</v>
      </c>
      <c r="D11" s="1077">
        <f t="shared" ref="D11:D33" si="0">+C11/C$33</f>
        <v>1.3342584191706249E-4</v>
      </c>
      <c r="E11" s="945">
        <v>125</v>
      </c>
      <c r="F11" s="1077">
        <f>+E11/E$33</f>
        <v>6.2518442940667502E-4</v>
      </c>
      <c r="G11" s="946">
        <v>70</v>
      </c>
      <c r="H11" s="1078">
        <f>+G11/G$33</f>
        <v>3.4836616269695131E-4</v>
      </c>
      <c r="I11" s="1392">
        <f>IF(C11&gt;0,(E11-C11)/C11,"-")</f>
        <v>4</v>
      </c>
      <c r="J11" s="1393">
        <f>IF(E11&gt;0,(G11-E11)/E11,"-")</f>
        <v>-0.44</v>
      </c>
      <c r="K11" s="237"/>
    </row>
    <row r="12" spans="1:11" ht="18" customHeight="1">
      <c r="A12" s="96" t="s">
        <v>248</v>
      </c>
      <c r="B12" s="674" t="s">
        <v>415</v>
      </c>
      <c r="C12" s="947">
        <v>6189</v>
      </c>
      <c r="D12" s="1081">
        <f t="shared" si="0"/>
        <v>3.3030901424987991E-2</v>
      </c>
      <c r="E12" s="947">
        <v>7030</v>
      </c>
      <c r="F12" s="1080">
        <f t="shared" ref="F12:F33" si="1">+E12/E$33</f>
        <v>3.5160372309831399E-2</v>
      </c>
      <c r="G12" s="948">
        <v>7087</v>
      </c>
      <c r="H12" s="1079">
        <f t="shared" ref="H12:H33" si="2">+G12/G$33</f>
        <v>3.5269585643332768E-2</v>
      </c>
      <c r="I12" s="1392">
        <f t="shared" ref="I12:I33" si="3">IF(C12&gt;0,(E12-C12)/C12,"-")</f>
        <v>0.13588624979802877</v>
      </c>
      <c r="J12" s="1393">
        <f t="shared" ref="J12:J33" si="4">IF(E12&gt;0,(G12-E12)/E12,"-")</f>
        <v>8.1081081081081086E-3</v>
      </c>
      <c r="K12" s="237"/>
    </row>
    <row r="13" spans="1:11" ht="18" customHeight="1">
      <c r="A13" s="96" t="s">
        <v>416</v>
      </c>
      <c r="B13" s="674" t="s">
        <v>593</v>
      </c>
      <c r="C13" s="947">
        <v>427</v>
      </c>
      <c r="D13" s="1081">
        <f t="shared" si="0"/>
        <v>2.2789133799434274E-3</v>
      </c>
      <c r="E13" s="947">
        <v>438</v>
      </c>
      <c r="F13" s="1080">
        <f t="shared" si="1"/>
        <v>2.190646240640989E-3</v>
      </c>
      <c r="G13" s="948">
        <v>411</v>
      </c>
      <c r="H13" s="1079">
        <f t="shared" si="2"/>
        <v>2.045407040977814E-3</v>
      </c>
      <c r="I13" s="1392">
        <f t="shared" si="3"/>
        <v>2.576112412177986E-2</v>
      </c>
      <c r="J13" s="1393">
        <f t="shared" si="4"/>
        <v>-6.1643835616438353E-2</v>
      </c>
      <c r="K13" s="237"/>
    </row>
    <row r="14" spans="1:11" ht="18" customHeight="1">
      <c r="A14" s="96" t="s">
        <v>417</v>
      </c>
      <c r="B14" s="674" t="s">
        <v>418</v>
      </c>
      <c r="C14" s="947">
        <v>22095</v>
      </c>
      <c r="D14" s="1081">
        <f t="shared" si="0"/>
        <v>0.11792175908629983</v>
      </c>
      <c r="E14" s="947">
        <v>23736</v>
      </c>
      <c r="F14" s="1080">
        <f t="shared" si="1"/>
        <v>0.1187150209311747</v>
      </c>
      <c r="G14" s="948">
        <v>23355</v>
      </c>
      <c r="H14" s="1079">
        <f t="shared" si="2"/>
        <v>0.11622988185410425</v>
      </c>
      <c r="I14" s="1392">
        <f t="shared" si="3"/>
        <v>7.4270196877121525E-2</v>
      </c>
      <c r="J14" s="1393">
        <f t="shared" si="4"/>
        <v>-1.6051567239635994E-2</v>
      </c>
      <c r="K14" s="237"/>
    </row>
    <row r="15" spans="1:11" ht="18" customHeight="1">
      <c r="A15" s="96" t="s">
        <v>234</v>
      </c>
      <c r="B15" s="674" t="s">
        <v>608</v>
      </c>
      <c r="C15" s="947">
        <v>365</v>
      </c>
      <c r="D15" s="1081">
        <f t="shared" si="0"/>
        <v>1.9480172919891124E-3</v>
      </c>
      <c r="E15" s="947">
        <v>411</v>
      </c>
      <c r="F15" s="1080">
        <f t="shared" si="1"/>
        <v>2.0556064038891471E-3</v>
      </c>
      <c r="G15" s="948">
        <v>415</v>
      </c>
      <c r="H15" s="1079">
        <f t="shared" si="2"/>
        <v>2.0653136788462111E-3</v>
      </c>
      <c r="I15" s="1392">
        <f t="shared" si="3"/>
        <v>0.12602739726027398</v>
      </c>
      <c r="J15" s="1393">
        <f t="shared" si="4"/>
        <v>9.7323600973236012E-3</v>
      </c>
      <c r="K15" s="237"/>
    </row>
    <row r="16" spans="1:11" ht="18" customHeight="1">
      <c r="A16" s="96" t="s">
        <v>243</v>
      </c>
      <c r="B16" s="674" t="s">
        <v>419</v>
      </c>
      <c r="C16" s="947">
        <v>577</v>
      </c>
      <c r="D16" s="1081">
        <f t="shared" si="0"/>
        <v>3.0794684314458024E-3</v>
      </c>
      <c r="E16" s="947">
        <v>598</v>
      </c>
      <c r="F16" s="1080">
        <f t="shared" si="1"/>
        <v>2.9908823102815329E-3</v>
      </c>
      <c r="G16" s="948">
        <v>593</v>
      </c>
      <c r="H16" s="1079">
        <f t="shared" si="2"/>
        <v>2.9511590639898872E-3</v>
      </c>
      <c r="I16" s="1392">
        <f t="shared" si="3"/>
        <v>3.6395147313691506E-2</v>
      </c>
      <c r="J16" s="1393">
        <f t="shared" si="4"/>
        <v>-8.3612040133779261E-3</v>
      </c>
      <c r="K16" s="237"/>
    </row>
    <row r="17" spans="1:11" ht="18" customHeight="1">
      <c r="A17" s="96" t="s">
        <v>437</v>
      </c>
      <c r="B17" s="674" t="s">
        <v>477</v>
      </c>
      <c r="C17" s="947">
        <v>20588</v>
      </c>
      <c r="D17" s="1081">
        <f t="shared" si="0"/>
        <v>0.10987884933553931</v>
      </c>
      <c r="E17" s="947">
        <v>21526</v>
      </c>
      <c r="F17" s="1080">
        <f t="shared" si="1"/>
        <v>0.10766176021926468</v>
      </c>
      <c r="G17" s="948">
        <v>21349</v>
      </c>
      <c r="H17" s="1079">
        <f t="shared" si="2"/>
        <v>0.10624670296310304</v>
      </c>
      <c r="I17" s="1392">
        <f t="shared" si="3"/>
        <v>4.5560520691665045E-2</v>
      </c>
      <c r="J17" s="1393">
        <f t="shared" si="4"/>
        <v>-8.2226145126823372E-3</v>
      </c>
      <c r="K17" s="237"/>
    </row>
    <row r="18" spans="1:11" ht="18" customHeight="1">
      <c r="A18" s="96" t="s">
        <v>250</v>
      </c>
      <c r="B18" s="674" t="s">
        <v>420</v>
      </c>
      <c r="C18" s="947">
        <v>49398</v>
      </c>
      <c r="D18" s="1081">
        <f t="shared" si="0"/>
        <v>0.26363878956076214</v>
      </c>
      <c r="E18" s="947">
        <v>51840</v>
      </c>
      <c r="F18" s="1080">
        <f t="shared" si="1"/>
        <v>0.25927648656353625</v>
      </c>
      <c r="G18" s="948">
        <v>51383</v>
      </c>
      <c r="H18" s="1079">
        <f t="shared" si="2"/>
        <v>0.25571569339796357</v>
      </c>
      <c r="I18" s="1392">
        <f t="shared" si="3"/>
        <v>4.9435199805660149E-2</v>
      </c>
      <c r="J18" s="1393">
        <f t="shared" si="4"/>
        <v>-8.8155864197530867E-3</v>
      </c>
      <c r="K18" s="237"/>
    </row>
    <row r="19" spans="1:11" ht="18" customHeight="1">
      <c r="A19" s="96" t="s">
        <v>421</v>
      </c>
      <c r="B19" s="674" t="s">
        <v>422</v>
      </c>
      <c r="C19" s="947">
        <v>10759</v>
      </c>
      <c r="D19" s="1081">
        <f t="shared" si="0"/>
        <v>5.7421145327427016E-2</v>
      </c>
      <c r="E19" s="947">
        <v>11201</v>
      </c>
      <c r="F19" s="1080">
        <f t="shared" si="1"/>
        <v>5.6021526350273333E-2</v>
      </c>
      <c r="G19" s="948">
        <v>9995</v>
      </c>
      <c r="H19" s="1079">
        <f t="shared" si="2"/>
        <v>4.9741711373657543E-2</v>
      </c>
      <c r="I19" s="1392">
        <f t="shared" si="3"/>
        <v>4.1081884933544012E-2</v>
      </c>
      <c r="J19" s="1393">
        <f t="shared" si="4"/>
        <v>-0.1076689581287385</v>
      </c>
      <c r="K19" s="237"/>
    </row>
    <row r="20" spans="1:11" ht="18" customHeight="1">
      <c r="A20" s="96" t="s">
        <v>423</v>
      </c>
      <c r="B20" s="674" t="s">
        <v>424</v>
      </c>
      <c r="C20" s="947">
        <v>9003</v>
      </c>
      <c r="D20" s="1081">
        <f t="shared" si="0"/>
        <v>4.8049314191172546E-2</v>
      </c>
      <c r="E20" s="947">
        <v>9816</v>
      </c>
      <c r="F20" s="1080">
        <f t="shared" si="1"/>
        <v>4.9094482872447373E-2</v>
      </c>
      <c r="G20" s="948">
        <v>10272</v>
      </c>
      <c r="H20" s="1079">
        <f t="shared" si="2"/>
        <v>5.1120246046044052E-2</v>
      </c>
      <c r="I20" s="1392">
        <f t="shared" si="3"/>
        <v>9.0303232255914689E-2</v>
      </c>
      <c r="J20" s="1393">
        <f t="shared" si="4"/>
        <v>4.6454767726161368E-2</v>
      </c>
      <c r="K20" s="237"/>
    </row>
    <row r="21" spans="1:11" ht="18" customHeight="1">
      <c r="A21" s="96" t="s">
        <v>425</v>
      </c>
      <c r="B21" s="674" t="s">
        <v>609</v>
      </c>
      <c r="C21" s="947">
        <v>4963</v>
      </c>
      <c r="D21" s="1081">
        <f t="shared" si="0"/>
        <v>2.6487698137375247E-2</v>
      </c>
      <c r="E21" s="947">
        <v>5505</v>
      </c>
      <c r="F21" s="1080">
        <f t="shared" si="1"/>
        <v>2.7533122271069965E-2</v>
      </c>
      <c r="G21" s="948">
        <v>5711</v>
      </c>
      <c r="H21" s="1079">
        <f t="shared" si="2"/>
        <v>2.8421702216604127E-2</v>
      </c>
      <c r="I21" s="1392">
        <f t="shared" si="3"/>
        <v>0.10920814023775942</v>
      </c>
      <c r="J21" s="1393">
        <f t="shared" si="4"/>
        <v>3.7420526793823794E-2</v>
      </c>
      <c r="K21" s="237"/>
    </row>
    <row r="22" spans="1:11" ht="18" customHeight="1">
      <c r="A22" s="96" t="s">
        <v>426</v>
      </c>
      <c r="B22" s="674" t="s">
        <v>610</v>
      </c>
      <c r="C22" s="947">
        <v>4207</v>
      </c>
      <c r="D22" s="1081">
        <f t="shared" si="0"/>
        <v>2.2452900677803277E-2</v>
      </c>
      <c r="E22" s="947">
        <v>4539</v>
      </c>
      <c r="F22" s="1080">
        <f t="shared" si="1"/>
        <v>2.2701697000615181E-2</v>
      </c>
      <c r="G22" s="948">
        <v>4596</v>
      </c>
      <c r="H22" s="1079">
        <f t="shared" si="2"/>
        <v>2.2872726910788403E-2</v>
      </c>
      <c r="I22" s="1392">
        <f t="shared" si="3"/>
        <v>7.8916092227240317E-2</v>
      </c>
      <c r="J22" s="1393">
        <f t="shared" si="4"/>
        <v>1.255783212161269E-2</v>
      </c>
      <c r="K22" s="237"/>
    </row>
    <row r="23" spans="1:11" ht="18" customHeight="1">
      <c r="A23" s="96" t="s">
        <v>427</v>
      </c>
      <c r="B23" s="674" t="s">
        <v>428</v>
      </c>
      <c r="C23" s="947">
        <v>9446</v>
      </c>
      <c r="D23" s="1081">
        <f t="shared" si="0"/>
        <v>5.0413620109942894E-2</v>
      </c>
      <c r="E23" s="947">
        <v>10309</v>
      </c>
      <c r="F23" s="1080">
        <f t="shared" si="1"/>
        <v>5.1560210262027298E-2</v>
      </c>
      <c r="G23" s="948">
        <v>11072</v>
      </c>
      <c r="H23" s="1079">
        <f t="shared" si="2"/>
        <v>5.5101573619723496E-2</v>
      </c>
      <c r="I23" s="1392">
        <f t="shared" si="3"/>
        <v>9.1361422824475971E-2</v>
      </c>
      <c r="J23" s="1393">
        <f t="shared" si="4"/>
        <v>7.401299835095547E-2</v>
      </c>
      <c r="K23" s="237"/>
    </row>
    <row r="24" spans="1:11" ht="18" customHeight="1">
      <c r="A24" s="96" t="s">
        <v>251</v>
      </c>
      <c r="B24" s="674" t="s">
        <v>595</v>
      </c>
      <c r="C24" s="947">
        <v>21360</v>
      </c>
      <c r="D24" s="1081">
        <f t="shared" si="0"/>
        <v>0.11399903933393819</v>
      </c>
      <c r="E24" s="947">
        <v>22847</v>
      </c>
      <c r="F24" s="1080">
        <f t="shared" si="1"/>
        <v>0.11426870926923442</v>
      </c>
      <c r="G24" s="948">
        <v>23903</v>
      </c>
      <c r="H24" s="1079">
        <f t="shared" si="2"/>
        <v>0.11895709124207467</v>
      </c>
      <c r="I24" s="1392">
        <f t="shared" si="3"/>
        <v>6.9616104868913856E-2</v>
      </c>
      <c r="J24" s="1393">
        <f t="shared" si="4"/>
        <v>4.6220510351468465E-2</v>
      </c>
      <c r="K24" s="237"/>
    </row>
    <row r="25" spans="1:11" ht="18" customHeight="1">
      <c r="A25" s="96" t="s">
        <v>254</v>
      </c>
      <c r="B25" s="674" t="s">
        <v>611</v>
      </c>
      <c r="C25" s="947">
        <v>6316</v>
      </c>
      <c r="D25" s="1081">
        <f t="shared" si="0"/>
        <v>3.3708704701926669E-2</v>
      </c>
      <c r="E25" s="947">
        <v>6978</v>
      </c>
      <c r="F25" s="1080">
        <f t="shared" si="1"/>
        <v>3.4900295587198225E-2</v>
      </c>
      <c r="G25" s="948">
        <v>7183</v>
      </c>
      <c r="H25" s="1079">
        <f t="shared" si="2"/>
        <v>3.5747344952174305E-2</v>
      </c>
      <c r="I25" s="1392">
        <f t="shared" si="3"/>
        <v>0.10481317289423686</v>
      </c>
      <c r="J25" s="1393">
        <f t="shared" si="4"/>
        <v>2.9378045285182001E-2</v>
      </c>
      <c r="K25" s="237"/>
    </row>
    <row r="26" spans="1:11" ht="18" customHeight="1">
      <c r="A26" s="96" t="s">
        <v>236</v>
      </c>
      <c r="B26" s="674" t="s">
        <v>429</v>
      </c>
      <c r="C26" s="947">
        <v>36</v>
      </c>
      <c r="D26" s="1081">
        <f t="shared" si="0"/>
        <v>1.9213321236057E-4</v>
      </c>
      <c r="E26" s="947">
        <v>38</v>
      </c>
      <c r="F26" s="1080">
        <f t="shared" si="1"/>
        <v>1.9005606653962919E-4</v>
      </c>
      <c r="G26" s="948">
        <v>33</v>
      </c>
      <c r="H26" s="1079">
        <f t="shared" si="2"/>
        <v>1.6422976241427703E-4</v>
      </c>
      <c r="I26" s="1392">
        <f t="shared" si="3"/>
        <v>5.5555555555555552E-2</v>
      </c>
      <c r="J26" s="1393">
        <f t="shared" si="4"/>
        <v>-0.13157894736842105</v>
      </c>
      <c r="K26" s="237"/>
    </row>
    <row r="27" spans="1:11" ht="18" customHeight="1">
      <c r="A27" s="96" t="s">
        <v>246</v>
      </c>
      <c r="B27" s="674" t="s">
        <v>119</v>
      </c>
      <c r="C27" s="947">
        <v>2211</v>
      </c>
      <c r="D27" s="1081">
        <f t="shared" si="0"/>
        <v>1.1800181459145007E-2</v>
      </c>
      <c r="E27" s="947">
        <v>2318</v>
      </c>
      <c r="F27" s="1080">
        <f t="shared" si="1"/>
        <v>1.159342005891738E-2</v>
      </c>
      <c r="G27" s="948">
        <v>2404</v>
      </c>
      <c r="H27" s="1079">
        <f t="shared" si="2"/>
        <v>1.1963889358906727E-2</v>
      </c>
      <c r="I27" s="1392">
        <f t="shared" si="3"/>
        <v>4.8394391677973769E-2</v>
      </c>
      <c r="J27" s="1393">
        <f t="shared" si="4"/>
        <v>3.7100949094046591E-2</v>
      </c>
      <c r="K27" s="237"/>
    </row>
    <row r="28" spans="1:11" ht="18" customHeight="1">
      <c r="A28" s="96" t="s">
        <v>430</v>
      </c>
      <c r="B28" s="674" t="s">
        <v>596</v>
      </c>
      <c r="C28" s="947">
        <v>14309</v>
      </c>
      <c r="D28" s="1081">
        <f t="shared" si="0"/>
        <v>7.6367614879649895E-2</v>
      </c>
      <c r="E28" s="947">
        <v>15175</v>
      </c>
      <c r="F28" s="1080">
        <f t="shared" si="1"/>
        <v>7.5897389729970344E-2</v>
      </c>
      <c r="G28" s="948">
        <v>15582</v>
      </c>
      <c r="H28" s="1079">
        <f t="shared" si="2"/>
        <v>7.7546307816341364E-2</v>
      </c>
      <c r="I28" s="1392">
        <f t="shared" si="3"/>
        <v>6.0521350199175344E-2</v>
      </c>
      <c r="J28" s="1393">
        <f t="shared" si="4"/>
        <v>2.6820428336079078E-2</v>
      </c>
      <c r="K28" s="237"/>
    </row>
    <row r="29" spans="1:11" ht="18" customHeight="1">
      <c r="A29" s="96" t="s">
        <v>431</v>
      </c>
      <c r="B29" s="674" t="s">
        <v>612</v>
      </c>
      <c r="C29" s="947">
        <v>1820</v>
      </c>
      <c r="D29" s="1081">
        <f t="shared" si="0"/>
        <v>9.7134012915621494E-3</v>
      </c>
      <c r="E29" s="947">
        <v>2117</v>
      </c>
      <c r="F29" s="1080">
        <f t="shared" si="1"/>
        <v>1.0588123496431448E-2</v>
      </c>
      <c r="G29" s="948">
        <v>2279</v>
      </c>
      <c r="H29" s="1079">
        <f t="shared" si="2"/>
        <v>1.1341806925519315E-2</v>
      </c>
      <c r="I29" s="1392">
        <f t="shared" si="3"/>
        <v>0.16318681318681319</v>
      </c>
      <c r="J29" s="1393">
        <f t="shared" si="4"/>
        <v>7.6523382144544169E-2</v>
      </c>
      <c r="K29" s="237"/>
    </row>
    <row r="30" spans="1:11" ht="18" customHeight="1">
      <c r="A30" s="96" t="s">
        <v>432</v>
      </c>
      <c r="B30" s="674" t="s">
        <v>597</v>
      </c>
      <c r="C30" s="947">
        <v>3274</v>
      </c>
      <c r="D30" s="1081">
        <f t="shared" si="0"/>
        <v>1.7473448257458505E-2</v>
      </c>
      <c r="E30" s="947">
        <v>3393</v>
      </c>
      <c r="F30" s="1080">
        <f t="shared" si="1"/>
        <v>1.6970006151814786E-2</v>
      </c>
      <c r="G30" s="948">
        <v>3244</v>
      </c>
      <c r="H30" s="1079">
        <f t="shared" si="2"/>
        <v>1.6144283311270144E-2</v>
      </c>
      <c r="I30" s="1392">
        <f t="shared" si="3"/>
        <v>3.6346976175931585E-2</v>
      </c>
      <c r="J30" s="1393">
        <f t="shared" si="4"/>
        <v>-4.3913940465664603E-2</v>
      </c>
      <c r="K30" s="237"/>
    </row>
    <row r="31" spans="1:11" ht="18" customHeight="1">
      <c r="A31" s="96" t="s">
        <v>256</v>
      </c>
      <c r="B31" s="674" t="s">
        <v>613</v>
      </c>
      <c r="C31" s="947">
        <v>1</v>
      </c>
      <c r="D31" s="1081">
        <f t="shared" si="0"/>
        <v>5.3370336766824998E-6</v>
      </c>
      <c r="E31" s="947"/>
      <c r="F31" s="1080">
        <f t="shared" si="1"/>
        <v>0</v>
      </c>
      <c r="G31" s="948">
        <v>0</v>
      </c>
      <c r="H31" s="1079">
        <f t="shared" si="2"/>
        <v>0</v>
      </c>
      <c r="I31" s="1392">
        <f t="shared" si="3"/>
        <v>-1</v>
      </c>
      <c r="J31" s="1393" t="str">
        <f t="shared" si="4"/>
        <v>-</v>
      </c>
      <c r="K31" s="237"/>
    </row>
    <row r="32" spans="1:11" ht="18" customHeight="1" thickBot="1">
      <c r="A32" s="96" t="s">
        <v>433</v>
      </c>
      <c r="B32" s="674" t="s">
        <v>614</v>
      </c>
      <c r="C32" s="947">
        <v>1</v>
      </c>
      <c r="D32" s="1081">
        <f t="shared" si="0"/>
        <v>5.3370336766824998E-6</v>
      </c>
      <c r="E32" s="947">
        <v>1</v>
      </c>
      <c r="F32" s="1081">
        <f t="shared" si="1"/>
        <v>5.0014754352533995E-6</v>
      </c>
      <c r="G32" s="948">
        <v>1</v>
      </c>
      <c r="H32" s="1080">
        <f t="shared" si="2"/>
        <v>4.9766594670993042E-6</v>
      </c>
      <c r="I32" s="1392">
        <f t="shared" si="3"/>
        <v>0</v>
      </c>
      <c r="J32" s="1393">
        <f t="shared" si="4"/>
        <v>0</v>
      </c>
      <c r="K32" s="237"/>
    </row>
    <row r="33" spans="1:11" s="86" customFormat="1" ht="24.75" customHeight="1" thickTop="1" thickBot="1">
      <c r="A33" s="97" t="s">
        <v>57</v>
      </c>
      <c r="B33" s="336"/>
      <c r="C33" s="502">
        <f>'Q38 ELTT'!C25</f>
        <v>187370</v>
      </c>
      <c r="D33" s="730">
        <f t="shared" si="0"/>
        <v>1</v>
      </c>
      <c r="E33" s="502">
        <f>'Q38 ELTT'!E25</f>
        <v>199941</v>
      </c>
      <c r="F33" s="730">
        <f t="shared" si="1"/>
        <v>1</v>
      </c>
      <c r="G33" s="801">
        <v>200938</v>
      </c>
      <c r="H33" s="950">
        <f t="shared" si="2"/>
        <v>1</v>
      </c>
      <c r="I33" s="1365">
        <f t="shared" si="3"/>
        <v>6.709185034957571E-2</v>
      </c>
      <c r="J33" s="1394">
        <f t="shared" si="4"/>
        <v>4.9864710089476396E-3</v>
      </c>
      <c r="K33" s="237"/>
    </row>
    <row r="34" spans="1:11" s="199" customFormat="1" ht="14.25" customHeight="1" thickTop="1">
      <c r="A34" s="199" t="str">
        <f>+data!A1</f>
        <v>Fonte: AT - Autoridade Tributária e Aduaneira</v>
      </c>
      <c r="C34" s="862"/>
      <c r="D34" s="863"/>
      <c r="E34" s="862"/>
      <c r="F34" s="863"/>
      <c r="G34" s="862"/>
      <c r="H34" s="863"/>
    </row>
    <row r="35" spans="1:11" s="199" customFormat="1" ht="14.25" customHeight="1">
      <c r="A35" s="282" t="str">
        <f>+data!A2</f>
        <v>Data: 2015-11</v>
      </c>
      <c r="C35" s="240"/>
      <c r="D35" s="240"/>
      <c r="E35" s="240"/>
      <c r="F35" s="240"/>
      <c r="G35" s="240"/>
    </row>
    <row r="36" spans="1:11" ht="14.1" customHeight="1">
      <c r="A36" s="199" t="str">
        <f>+data!A3</f>
        <v xml:space="preserve"> </v>
      </c>
      <c r="C36" s="237"/>
      <c r="D36" s="237"/>
      <c r="E36" s="237"/>
      <c r="F36" s="237"/>
      <c r="G36" s="237"/>
      <c r="H36" s="237"/>
    </row>
    <row r="37" spans="1:11">
      <c r="G37" s="237"/>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E33:F33" formula="1"/>
    <ignoredError sqref="I10" twoDigitTextYear="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7" enableFormatConditionsCalculation="0">
    <tabColor theme="6" tint="0.59999389629810485"/>
    <pageSetUpPr fitToPage="1"/>
  </sheetPr>
  <dimension ref="A1:K67"/>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6.7109375" style="195" customWidth="1"/>
    <col min="9" max="10" width="9.140625" style="195"/>
    <col min="11" max="11" width="3.28515625" style="195" customWidth="1"/>
    <col min="12" max="16384" width="9.140625" style="195"/>
  </cols>
  <sheetData>
    <row r="1" spans="1:11" ht="27.75">
      <c r="A1" s="1183" t="s">
        <v>563</v>
      </c>
      <c r="B1" s="206"/>
      <c r="C1" s="206"/>
      <c r="D1" s="206"/>
      <c r="E1" s="206"/>
      <c r="F1" s="206"/>
      <c r="G1" s="206"/>
      <c r="H1" s="206"/>
      <c r="I1" s="206"/>
    </row>
    <row r="2" spans="1:11" s="216" customFormat="1" ht="26.25">
      <c r="A2" s="702" t="s">
        <v>510</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92" t="s">
        <v>370</v>
      </c>
      <c r="B4" s="210"/>
      <c r="C4" s="210"/>
      <c r="D4" s="210"/>
      <c r="E4" s="210"/>
      <c r="F4" s="210"/>
      <c r="G4" s="210"/>
      <c r="H4" s="210"/>
      <c r="I4" s="696"/>
      <c r="J4" s="696"/>
    </row>
    <row r="5" spans="1:11" s="216" customFormat="1" ht="21.95" customHeight="1">
      <c r="A5" s="697" t="s">
        <v>575</v>
      </c>
      <c r="B5" s="2"/>
      <c r="C5" s="2"/>
      <c r="D5" s="2"/>
      <c r="E5" s="2"/>
      <c r="F5" s="2"/>
      <c r="G5" s="2"/>
      <c r="H5" s="2"/>
    </row>
    <row r="6" spans="1:11" s="216" customFormat="1" ht="21.95" customHeight="1">
      <c r="A6" s="664" t="s">
        <v>55</v>
      </c>
      <c r="B6" s="650"/>
      <c r="C6" s="650"/>
      <c r="D6" s="650"/>
      <c r="E6" s="650"/>
      <c r="F6" s="650"/>
      <c r="G6" s="650"/>
      <c r="H6" s="650"/>
    </row>
    <row r="7" spans="1:11" ht="21.95" customHeight="1">
      <c r="A7" s="199"/>
    </row>
    <row r="8" spans="1:11" ht="21.95" customHeight="1" thickBot="1">
      <c r="A8" s="199" t="s">
        <v>141</v>
      </c>
    </row>
    <row r="9" spans="1:11" ht="21" customHeight="1" thickTop="1">
      <c r="A9" s="1617" t="s">
        <v>72</v>
      </c>
      <c r="B9" s="334"/>
      <c r="C9" s="263"/>
      <c r="D9" s="264"/>
      <c r="E9" s="263"/>
      <c r="F9" s="264"/>
      <c r="G9" s="263"/>
      <c r="H9" s="263"/>
      <c r="I9" s="1613" t="s">
        <v>435</v>
      </c>
      <c r="J9" s="1614"/>
    </row>
    <row r="10" spans="1:11" s="93" customFormat="1" ht="21" customHeight="1" thickBot="1">
      <c r="A10" s="1618"/>
      <c r="B10" s="335" t="s">
        <v>58</v>
      </c>
      <c r="C10" s="91">
        <v>2012</v>
      </c>
      <c r="D10" s="92" t="s">
        <v>73</v>
      </c>
      <c r="E10" s="91">
        <v>2013</v>
      </c>
      <c r="F10" s="92" t="s">
        <v>73</v>
      </c>
      <c r="G10" s="91">
        <v>2014</v>
      </c>
      <c r="H10" s="91" t="s">
        <v>73</v>
      </c>
      <c r="I10" s="1615"/>
      <c r="J10" s="1616"/>
    </row>
    <row r="11" spans="1:11" ht="21" customHeight="1" thickTop="1" thickBot="1">
      <c r="A11" s="1619"/>
      <c r="B11" s="225"/>
      <c r="C11" s="265"/>
      <c r="D11" s="265"/>
      <c r="E11" s="265"/>
      <c r="F11" s="266"/>
      <c r="G11" s="265"/>
      <c r="H11" s="265"/>
      <c r="I11" s="1339" t="s">
        <v>630</v>
      </c>
      <c r="J11" s="1391" t="s">
        <v>710</v>
      </c>
    </row>
    <row r="12" spans="1:11" ht="18" customHeight="1" thickTop="1">
      <c r="A12" s="95" t="s">
        <v>336</v>
      </c>
      <c r="B12" s="673" t="s">
        <v>607</v>
      </c>
      <c r="C12" s="945">
        <v>3</v>
      </c>
      <c r="D12" s="1077">
        <f t="shared" ref="D12:D34" si="0">+C12/C$34</f>
        <v>1.631737677339458E-4</v>
      </c>
      <c r="E12" s="945">
        <v>2.33151106</v>
      </c>
      <c r="F12" s="1077">
        <f>+E12/E$34</f>
        <v>1.2015517099860264E-4</v>
      </c>
      <c r="G12" s="946">
        <v>0.96670857999999993</v>
      </c>
      <c r="H12" s="1078">
        <f>+G12/G$34</f>
        <v>4.335502607469852E-5</v>
      </c>
      <c r="I12" s="1392">
        <f>IF(C12&gt;0,(E12-C12)/C12,"-")</f>
        <v>-0.22282964666666669</v>
      </c>
      <c r="J12" s="1393">
        <f>IF(E12&gt;0,(G12-E12)/E12,"-")</f>
        <v>-0.5853725094488722</v>
      </c>
      <c r="K12" s="237"/>
    </row>
    <row r="13" spans="1:11" ht="18" customHeight="1">
      <c r="A13" s="96" t="s">
        <v>248</v>
      </c>
      <c r="B13" s="674" t="s">
        <v>415</v>
      </c>
      <c r="C13" s="947">
        <v>234.85903808</v>
      </c>
      <c r="D13" s="1081">
        <f t="shared" si="0"/>
        <v>1.2774278043294618E-2</v>
      </c>
      <c r="E13" s="947">
        <v>238.1159078</v>
      </c>
      <c r="F13" s="1080">
        <f t="shared" ref="F13:F34" si="1">+E13/E$34</f>
        <v>1.2271379754551325E-2</v>
      </c>
      <c r="G13" s="948">
        <v>296.37391243999997</v>
      </c>
      <c r="H13" s="1079">
        <f t="shared" ref="H13:H34" si="2">+G13/G$34</f>
        <v>1.3291801653086202E-2</v>
      </c>
      <c r="I13" s="1392">
        <f t="shared" ref="I13:I34" si="3">IF(C13&gt;0,(E13-C13)/C13,"-")</f>
        <v>1.3867338240952048E-2</v>
      </c>
      <c r="J13" s="1393">
        <f t="shared" ref="I13:J34" si="4">IF(E13&gt;0,(G13-E13)/E13,"-")</f>
        <v>0.24466237967155241</v>
      </c>
      <c r="K13" s="237"/>
    </row>
    <row r="14" spans="1:11" ht="18" customHeight="1">
      <c r="A14" s="96" t="s">
        <v>416</v>
      </c>
      <c r="B14" s="674" t="s">
        <v>593</v>
      </c>
      <c r="C14" s="947">
        <v>178.71567261999999</v>
      </c>
      <c r="D14" s="1081">
        <f t="shared" si="0"/>
        <v>9.7205698848372591E-3</v>
      </c>
      <c r="E14" s="947">
        <v>134.40389266999998</v>
      </c>
      <c r="F14" s="1080">
        <f t="shared" si="1"/>
        <v>6.926547758534623E-3</v>
      </c>
      <c r="G14" s="948">
        <v>148.22936561</v>
      </c>
      <c r="H14" s="1079">
        <f t="shared" si="2"/>
        <v>6.6478028063613245E-3</v>
      </c>
      <c r="I14" s="1392">
        <f t="shared" si="3"/>
        <v>-0.24794568545882026</v>
      </c>
      <c r="J14" s="1393">
        <f t="shared" si="4"/>
        <v>0.10286512291683038</v>
      </c>
      <c r="K14" s="237"/>
    </row>
    <row r="15" spans="1:11" ht="18" customHeight="1">
      <c r="A15" s="96" t="s">
        <v>417</v>
      </c>
      <c r="B15" s="674" t="s">
        <v>418</v>
      </c>
      <c r="C15" s="947">
        <v>3065.97524548</v>
      </c>
      <c r="D15" s="1081">
        <f t="shared" si="0"/>
        <v>0.16676224419466032</v>
      </c>
      <c r="E15" s="947">
        <v>3301.5318928699999</v>
      </c>
      <c r="F15" s="1080">
        <f t="shared" si="1"/>
        <v>0.17014550604153475</v>
      </c>
      <c r="G15" s="948">
        <v>3741.0459537699999</v>
      </c>
      <c r="H15" s="1079">
        <f t="shared" si="2"/>
        <v>0.16777873728227771</v>
      </c>
      <c r="I15" s="1392">
        <f t="shared" si="3"/>
        <v>7.6829272427188761E-2</v>
      </c>
      <c r="J15" s="1393">
        <f t="shared" si="4"/>
        <v>0.13312428144316163</v>
      </c>
      <c r="K15" s="237"/>
    </row>
    <row r="16" spans="1:11" ht="18" customHeight="1">
      <c r="A16" s="96" t="s">
        <v>234</v>
      </c>
      <c r="B16" s="674" t="s">
        <v>608</v>
      </c>
      <c r="C16" s="947">
        <v>1064.2046213799999</v>
      </c>
      <c r="D16" s="1081">
        <f t="shared" si="0"/>
        <v>5.7883425903483943E-2</v>
      </c>
      <c r="E16" s="947">
        <v>1819.5320888699998</v>
      </c>
      <c r="F16" s="1080">
        <f t="shared" si="1"/>
        <v>9.3770170352792365E-2</v>
      </c>
      <c r="G16" s="948">
        <v>1698.6573294100001</v>
      </c>
      <c r="H16" s="1079">
        <f t="shared" si="2"/>
        <v>7.6181523917526736E-2</v>
      </c>
      <c r="I16" s="1392">
        <f t="shared" si="3"/>
        <v>0.70975774049029616</v>
      </c>
      <c r="J16" s="1393">
        <f t="shared" si="4"/>
        <v>-6.6431782214441543E-2</v>
      </c>
      <c r="K16" s="237"/>
    </row>
    <row r="17" spans="1:11" ht="18" customHeight="1">
      <c r="A17" s="96" t="s">
        <v>243</v>
      </c>
      <c r="B17" s="674" t="s">
        <v>419</v>
      </c>
      <c r="C17" s="947">
        <v>340.71648439000001</v>
      </c>
      <c r="D17" s="1081">
        <f t="shared" si="0"/>
        <v>1.8531997495660143E-2</v>
      </c>
      <c r="E17" s="947">
        <v>340.19568512000001</v>
      </c>
      <c r="F17" s="1080">
        <f t="shared" si="1"/>
        <v>1.7532093851006816E-2</v>
      </c>
      <c r="G17" s="948">
        <v>370.89168082999998</v>
      </c>
      <c r="H17" s="1079">
        <f t="shared" si="2"/>
        <v>1.6633780671806399E-2</v>
      </c>
      <c r="I17" s="1392">
        <f t="shared" si="3"/>
        <v>-1.5285414526755522E-3</v>
      </c>
      <c r="J17" s="1393">
        <f t="shared" si="4"/>
        <v>9.0230408710716969E-2</v>
      </c>
      <c r="K17" s="237"/>
    </row>
    <row r="18" spans="1:11" ht="18" customHeight="1">
      <c r="A18" s="96" t="s">
        <v>437</v>
      </c>
      <c r="B18" s="674" t="s">
        <v>477</v>
      </c>
      <c r="C18" s="947">
        <v>1078.8601384900001</v>
      </c>
      <c r="D18" s="1081">
        <f t="shared" si="0"/>
        <v>5.8680557885126619E-2</v>
      </c>
      <c r="E18" s="947">
        <v>1266.55405683</v>
      </c>
      <c r="F18" s="1080">
        <f t="shared" si="1"/>
        <v>6.5272269940414754E-2</v>
      </c>
      <c r="G18" s="948">
        <v>1248.9364558</v>
      </c>
      <c r="H18" s="1079">
        <f t="shared" si="2"/>
        <v>5.6012405110597609E-2</v>
      </c>
      <c r="I18" s="1392">
        <f t="shared" si="3"/>
        <v>0.17397428234089837</v>
      </c>
      <c r="J18" s="1393">
        <f t="shared" si="4"/>
        <v>-1.3909869014271957E-2</v>
      </c>
      <c r="K18" s="237"/>
    </row>
    <row r="19" spans="1:11" ht="18" customHeight="1">
      <c r="A19" s="96" t="s">
        <v>250</v>
      </c>
      <c r="B19" s="674" t="s">
        <v>420</v>
      </c>
      <c r="C19" s="947">
        <v>2939.89611788</v>
      </c>
      <c r="D19" s="1081">
        <f t="shared" si="0"/>
        <v>0.15990464210029334</v>
      </c>
      <c r="E19" s="947">
        <v>3367.1129229399999</v>
      </c>
      <c r="F19" s="1080">
        <f t="shared" si="1"/>
        <v>0.17352524548069717</v>
      </c>
      <c r="G19" s="948">
        <v>3985.0369963799999</v>
      </c>
      <c r="H19" s="1079">
        <f t="shared" si="2"/>
        <v>0.17872126767168361</v>
      </c>
      <c r="I19" s="1392">
        <f t="shared" si="3"/>
        <v>0.14531697309361796</v>
      </c>
      <c r="J19" s="1393">
        <f t="shared" si="4"/>
        <v>0.18351747849919411</v>
      </c>
      <c r="K19" s="237"/>
    </row>
    <row r="20" spans="1:11" ht="18" customHeight="1">
      <c r="A20" s="96" t="s">
        <v>421</v>
      </c>
      <c r="B20" s="674" t="s">
        <v>422</v>
      </c>
      <c r="C20" s="947">
        <v>1020.2381129299999</v>
      </c>
      <c r="D20" s="1081">
        <f t="shared" si="0"/>
        <v>5.5492032290852991E-2</v>
      </c>
      <c r="E20" s="947">
        <v>1329.0800560599998</v>
      </c>
      <c r="F20" s="1080">
        <f t="shared" si="1"/>
        <v>6.8494567384433366E-2</v>
      </c>
      <c r="G20" s="948">
        <v>1462.4630244500001</v>
      </c>
      <c r="H20" s="1079">
        <f t="shared" si="2"/>
        <v>6.5588662260877229E-2</v>
      </c>
      <c r="I20" s="1392">
        <f t="shared" si="3"/>
        <v>0.30271555161083263</v>
      </c>
      <c r="J20" s="1393">
        <f t="shared" si="4"/>
        <v>0.10035736205793978</v>
      </c>
      <c r="K20" s="237"/>
    </row>
    <row r="21" spans="1:11" ht="18" customHeight="1">
      <c r="A21" s="96" t="s">
        <v>423</v>
      </c>
      <c r="B21" s="674" t="s">
        <v>424</v>
      </c>
      <c r="C21" s="947">
        <v>234.29194691000001</v>
      </c>
      <c r="D21" s="1081">
        <f t="shared" si="0"/>
        <v>1.27434332423421E-2</v>
      </c>
      <c r="E21" s="947">
        <v>304.71070383</v>
      </c>
      <c r="F21" s="1080">
        <f t="shared" si="1"/>
        <v>1.5703363947927495E-2</v>
      </c>
      <c r="G21" s="948">
        <v>423.99341485000002</v>
      </c>
      <c r="H21" s="1079">
        <f t="shared" si="2"/>
        <v>1.9015291615930643E-2</v>
      </c>
      <c r="I21" s="1392">
        <f t="shared" si="3"/>
        <v>0.30055986920903593</v>
      </c>
      <c r="J21" s="1393">
        <f t="shared" si="4"/>
        <v>0.39146216237467191</v>
      </c>
      <c r="K21" s="237"/>
    </row>
    <row r="22" spans="1:11" ht="18" customHeight="1">
      <c r="A22" s="96" t="s">
        <v>425</v>
      </c>
      <c r="B22" s="674" t="s">
        <v>609</v>
      </c>
      <c r="C22" s="947">
        <v>952.13825391</v>
      </c>
      <c r="D22" s="1081">
        <f t="shared" si="0"/>
        <v>5.1787995431371685E-2</v>
      </c>
      <c r="E22" s="947">
        <v>754.88822463999998</v>
      </c>
      <c r="F22" s="1080">
        <f t="shared" si="1"/>
        <v>3.8903407010409279E-2</v>
      </c>
      <c r="G22" s="948">
        <v>640.48140754999997</v>
      </c>
      <c r="H22" s="1079">
        <f t="shared" si="2"/>
        <v>2.8724362956093614E-2</v>
      </c>
      <c r="I22" s="1392">
        <f t="shared" si="3"/>
        <v>-0.20716532337607865</v>
      </c>
      <c r="J22" s="1393">
        <f t="shared" si="4"/>
        <v>-0.15155464525169893</v>
      </c>
      <c r="K22" s="237"/>
    </row>
    <row r="23" spans="1:11" ht="18" customHeight="1">
      <c r="A23" s="96" t="s">
        <v>426</v>
      </c>
      <c r="B23" s="674" t="s">
        <v>610</v>
      </c>
      <c r="C23" s="947">
        <v>4105.8384199900001</v>
      </c>
      <c r="D23" s="1081">
        <f t="shared" si="0"/>
        <v>0.22332170823218642</v>
      </c>
      <c r="E23" s="947">
        <v>3182.28031865</v>
      </c>
      <c r="F23" s="1080">
        <f t="shared" si="1"/>
        <v>0.16399983787890693</v>
      </c>
      <c r="G23" s="948">
        <v>4306.1500464300007</v>
      </c>
      <c r="H23" s="1079">
        <f t="shared" si="2"/>
        <v>0.19312257220737292</v>
      </c>
      <c r="I23" s="1392">
        <f t="shared" si="3"/>
        <v>-0.22493776102914675</v>
      </c>
      <c r="J23" s="1393">
        <f t="shared" si="4"/>
        <v>0.35316490542755619</v>
      </c>
      <c r="K23" s="237"/>
    </row>
    <row r="24" spans="1:11" ht="18" customHeight="1">
      <c r="A24" s="96" t="s">
        <v>427</v>
      </c>
      <c r="B24" s="674" t="s">
        <v>428</v>
      </c>
      <c r="C24" s="947">
        <v>638.18435210000007</v>
      </c>
      <c r="D24" s="1081">
        <f t="shared" si="0"/>
        <v>3.4711648413668035E-2</v>
      </c>
      <c r="E24" s="947">
        <v>686.17349553999998</v>
      </c>
      <c r="F24" s="1080">
        <f t="shared" si="1"/>
        <v>3.5362171385675351E-2</v>
      </c>
      <c r="G24" s="948">
        <v>848.22180420000007</v>
      </c>
      <c r="H24" s="1079">
        <f t="shared" si="2"/>
        <v>3.8041121387604557E-2</v>
      </c>
      <c r="I24" s="1392">
        <f t="shared" si="3"/>
        <v>7.5196364940769131E-2</v>
      </c>
      <c r="J24" s="1393">
        <f t="shared" si="4"/>
        <v>0.23616229672711631</v>
      </c>
      <c r="K24" s="237"/>
    </row>
    <row r="25" spans="1:11" ht="18" customHeight="1">
      <c r="A25" s="96" t="s">
        <v>251</v>
      </c>
      <c r="B25" s="674" t="s">
        <v>595</v>
      </c>
      <c r="C25" s="947">
        <v>1149.15859897</v>
      </c>
      <c r="D25" s="1081">
        <f t="shared" si="0"/>
        <v>6.2504179439265783E-2</v>
      </c>
      <c r="E25" s="947">
        <v>1157.7150699000001</v>
      </c>
      <c r="F25" s="1080">
        <f t="shared" si="1"/>
        <v>5.9663217806693022E-2</v>
      </c>
      <c r="G25" s="948">
        <v>1524.94261033</v>
      </c>
      <c r="H25" s="1079">
        <f t="shared" si="2"/>
        <v>6.8390751878167858E-2</v>
      </c>
      <c r="I25" s="1392">
        <f t="shared" si="3"/>
        <v>7.4458572886887788E-3</v>
      </c>
      <c r="J25" s="1393">
        <f t="shared" si="4"/>
        <v>0.31720027662913625</v>
      </c>
      <c r="K25" s="237"/>
    </row>
    <row r="26" spans="1:11" ht="18" customHeight="1">
      <c r="A26" s="96" t="s">
        <v>254</v>
      </c>
      <c r="B26" s="674" t="s">
        <v>611</v>
      </c>
      <c r="C26" s="947">
        <v>434.35718000999998</v>
      </c>
      <c r="D26" s="1081">
        <f t="shared" si="0"/>
        <v>2.362523253484114E-2</v>
      </c>
      <c r="E26" s="947">
        <v>512.59418736999999</v>
      </c>
      <c r="F26" s="1080">
        <f t="shared" si="1"/>
        <v>2.6416706012251174E-2</v>
      </c>
      <c r="G26" s="948">
        <v>567.48374104999994</v>
      </c>
      <c r="H26" s="1079">
        <f t="shared" si="2"/>
        <v>2.5450557592227238E-2</v>
      </c>
      <c r="I26" s="1392">
        <f t="shared" si="3"/>
        <v>0.1801213631560063</v>
      </c>
      <c r="J26" s="1393">
        <f t="shared" si="4"/>
        <v>0.10708188862153377</v>
      </c>
      <c r="K26" s="237"/>
    </row>
    <row r="27" spans="1:11" ht="18" customHeight="1">
      <c r="A27" s="96" t="s">
        <v>236</v>
      </c>
      <c r="B27" s="674" t="s">
        <v>429</v>
      </c>
      <c r="C27" s="947">
        <v>154.17811790000002</v>
      </c>
      <c r="D27" s="1081">
        <f t="shared" si="0"/>
        <v>8.3859414666238377E-3</v>
      </c>
      <c r="E27" s="947">
        <v>133.24424608000001</v>
      </c>
      <c r="F27" s="1080">
        <f t="shared" si="1"/>
        <v>6.8667849992194718E-3</v>
      </c>
      <c r="G27" s="948">
        <v>93.002200269999989</v>
      </c>
      <c r="H27" s="1079">
        <f t="shared" si="2"/>
        <v>4.1709703432136532E-3</v>
      </c>
      <c r="I27" s="1392">
        <f t="shared" si="3"/>
        <v>-0.1357771913753528</v>
      </c>
      <c r="J27" s="1393">
        <f t="shared" si="4"/>
        <v>-0.30201713765439936</v>
      </c>
      <c r="K27" s="237"/>
    </row>
    <row r="28" spans="1:11" ht="18" customHeight="1">
      <c r="A28" s="96" t="s">
        <v>246</v>
      </c>
      <c r="B28" s="674" t="s">
        <v>119</v>
      </c>
      <c r="C28" s="947">
        <v>70.063218669999998</v>
      </c>
      <c r="D28" s="1081">
        <f t="shared" si="0"/>
        <v>3.8108264566504113E-3</v>
      </c>
      <c r="E28" s="947">
        <v>74.527743810000004</v>
      </c>
      <c r="F28" s="1080">
        <f t="shared" si="1"/>
        <v>3.8408112040569089E-3</v>
      </c>
      <c r="G28" s="948">
        <v>80.766338519999991</v>
      </c>
      <c r="H28" s="1079">
        <f t="shared" si="2"/>
        <v>3.6222154069352804E-3</v>
      </c>
      <c r="I28" s="1392">
        <f t="shared" si="3"/>
        <v>6.3721382270889707E-2</v>
      </c>
      <c r="J28" s="1393">
        <f t="shared" si="4"/>
        <v>8.3708353306717206E-2</v>
      </c>
      <c r="K28" s="237"/>
    </row>
    <row r="29" spans="1:11" ht="18" customHeight="1">
      <c r="A29" s="96" t="s">
        <v>430</v>
      </c>
      <c r="B29" s="674" t="s">
        <v>596</v>
      </c>
      <c r="C29" s="947">
        <v>595.44679277</v>
      </c>
      <c r="D29" s="1081">
        <f t="shared" si="0"/>
        <v>3.2387098887124981E-2</v>
      </c>
      <c r="E29" s="947">
        <v>650.85541201000001</v>
      </c>
      <c r="F29" s="1080">
        <f t="shared" si="1"/>
        <v>3.3542042612239434E-2</v>
      </c>
      <c r="G29" s="948">
        <v>702.84959517999994</v>
      </c>
      <c r="H29" s="1079">
        <f t="shared" si="2"/>
        <v>3.1521456575486481E-2</v>
      </c>
      <c r="I29" s="1392">
        <f t="shared" si="3"/>
        <v>9.3053854538775543E-2</v>
      </c>
      <c r="J29" s="1393">
        <f t="shared" si="4"/>
        <v>7.9885919684418438E-2</v>
      </c>
      <c r="K29" s="237"/>
    </row>
    <row r="30" spans="1:11" ht="18" customHeight="1">
      <c r="A30" s="96" t="s">
        <v>431</v>
      </c>
      <c r="B30" s="674" t="s">
        <v>612</v>
      </c>
      <c r="C30" s="947">
        <v>53.277303310000001</v>
      </c>
      <c r="D30" s="1081">
        <f t="shared" si="0"/>
        <v>2.8978194385989738E-3</v>
      </c>
      <c r="E30" s="947">
        <v>83.107066700000004</v>
      </c>
      <c r="F30" s="1080">
        <f t="shared" si="1"/>
        <v>4.2829493635474225E-3</v>
      </c>
      <c r="G30" s="948">
        <v>87.254507939999996</v>
      </c>
      <c r="H30" s="1079">
        <f t="shared" si="2"/>
        <v>3.9131973638567366E-3</v>
      </c>
      <c r="I30" s="1392">
        <f t="shared" si="3"/>
        <v>0.55989626983243046</v>
      </c>
      <c r="J30" s="1393">
        <f t="shared" si="4"/>
        <v>4.9904796363123137E-2</v>
      </c>
      <c r="K30" s="237"/>
    </row>
    <row r="31" spans="1:11" ht="18" customHeight="1">
      <c r="A31" s="96" t="s">
        <v>432</v>
      </c>
      <c r="B31" s="674" t="s">
        <v>597</v>
      </c>
      <c r="C31" s="947">
        <v>71.612172040000004</v>
      </c>
      <c r="D31" s="1081">
        <f t="shared" si="0"/>
        <v>3.895075975792776E-3</v>
      </c>
      <c r="E31" s="947">
        <v>65.187372659999994</v>
      </c>
      <c r="F31" s="1080">
        <f t="shared" si="1"/>
        <v>3.3594521781560556E-3</v>
      </c>
      <c r="G31" s="948">
        <v>69.637252889999999</v>
      </c>
      <c r="H31" s="1079">
        <f t="shared" si="2"/>
        <v>3.1230972573102899E-3</v>
      </c>
      <c r="I31" s="1392">
        <f t="shared" si="3"/>
        <v>-8.971658304696227E-2</v>
      </c>
      <c r="J31" s="1393">
        <f t="shared" si="4"/>
        <v>6.8262917316968694E-2</v>
      </c>
      <c r="K31" s="237"/>
    </row>
    <row r="32" spans="1:11" ht="18" customHeight="1">
      <c r="A32" s="96" t="s">
        <v>256</v>
      </c>
      <c r="B32" s="674" t="s">
        <v>613</v>
      </c>
      <c r="C32" s="947">
        <v>1.9175100000000001E-3</v>
      </c>
      <c r="D32" s="1081">
        <f t="shared" si="0"/>
        <v>1.0429577712250614E-7</v>
      </c>
      <c r="E32" s="947"/>
      <c r="F32" s="1080">
        <f t="shared" si="1"/>
        <v>0</v>
      </c>
      <c r="G32" s="948">
        <v>0</v>
      </c>
      <c r="H32" s="1079">
        <f t="shared" si="2"/>
        <v>0</v>
      </c>
      <c r="I32" s="1392">
        <f t="shared" si="3"/>
        <v>-1</v>
      </c>
      <c r="J32" s="1393" t="str">
        <f t="shared" si="4"/>
        <v>-</v>
      </c>
      <c r="K32" s="237"/>
    </row>
    <row r="33" spans="1:11" ht="18" customHeight="1" thickBot="1">
      <c r="A33" s="96" t="s">
        <v>433</v>
      </c>
      <c r="B33" s="674" t="s">
        <v>614</v>
      </c>
      <c r="C33" s="947">
        <v>0.12537708</v>
      </c>
      <c r="D33" s="1081">
        <f t="shared" si="0"/>
        <v>6.8194168436934469E-6</v>
      </c>
      <c r="E33" s="947">
        <v>2.5610900000000002E-2</v>
      </c>
      <c r="F33" s="1081">
        <f t="shared" si="1"/>
        <v>1.3198659537682452E-6</v>
      </c>
      <c r="G33" s="948">
        <v>0.11302636000000001</v>
      </c>
      <c r="H33" s="1125">
        <f t="shared" si="2"/>
        <v>5.0690155092326396E-6</v>
      </c>
      <c r="I33" s="1399">
        <f t="shared" si="4"/>
        <v>-0.80645471834019822</v>
      </c>
      <c r="J33" s="1400">
        <f t="shared" si="4"/>
        <v>3.4132131240995043</v>
      </c>
      <c r="K33" s="237"/>
    </row>
    <row r="34" spans="1:11" s="86" customFormat="1" ht="24.75" customHeight="1" thickTop="1" thickBot="1">
      <c r="A34" s="97" t="s">
        <v>57</v>
      </c>
      <c r="B34" s="336"/>
      <c r="C34" s="502">
        <f>'Q38 ELTT'!C48</f>
        <v>18385.308139060002</v>
      </c>
      <c r="D34" s="730">
        <f t="shared" si="0"/>
        <v>1</v>
      </c>
      <c r="E34" s="502">
        <f>'Q38 ELTT'!E48</f>
        <v>19404.167466309998</v>
      </c>
      <c r="F34" s="730">
        <f t="shared" si="1"/>
        <v>1</v>
      </c>
      <c r="G34" s="801">
        <v>22297.49737284</v>
      </c>
      <c r="H34" s="950">
        <f t="shared" si="2"/>
        <v>1</v>
      </c>
      <c r="I34" s="1365">
        <f t="shared" si="3"/>
        <v>5.541703840608507E-2</v>
      </c>
      <c r="J34" s="1394">
        <f t="shared" si="4"/>
        <v>0.1491086856240276</v>
      </c>
      <c r="K34" s="237"/>
    </row>
    <row r="35" spans="1:11" s="199" customFormat="1" ht="14.25" customHeight="1" thickTop="1">
      <c r="A35" s="199" t="str">
        <f>+data!A1</f>
        <v>Fonte: AT - Autoridade Tributária e Aduaneira</v>
      </c>
      <c r="C35" s="862"/>
      <c r="D35" s="863"/>
      <c r="E35" s="862"/>
      <c r="F35" s="863"/>
      <c r="G35" s="862"/>
      <c r="H35" s="863"/>
    </row>
    <row r="36" spans="1:11" s="199" customFormat="1" ht="14.25" customHeight="1">
      <c r="A36" s="282" t="str">
        <f>+data!A2</f>
        <v>Data: 2015-11</v>
      </c>
      <c r="C36" s="240"/>
      <c r="D36" s="240"/>
      <c r="E36" s="240"/>
      <c r="F36" s="240"/>
      <c r="G36" s="240"/>
    </row>
    <row r="37" spans="1:11" ht="14.1" customHeight="1">
      <c r="A37" s="199" t="str">
        <f>+data!A3</f>
        <v xml:space="preserve"> </v>
      </c>
      <c r="C37" s="237"/>
      <c r="D37" s="237"/>
      <c r="E37" s="237"/>
      <c r="F37" s="237"/>
      <c r="G37" s="237"/>
      <c r="H37" s="237"/>
    </row>
    <row r="45" spans="1:11">
      <c r="D45" s="1456"/>
      <c r="F45" s="1456"/>
      <c r="H45" s="1456"/>
    </row>
    <row r="46" spans="1:11">
      <c r="D46" s="1456"/>
      <c r="F46" s="1456"/>
      <c r="H46" s="1456"/>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row r="67" spans="4:8">
      <c r="D67" s="1456"/>
      <c r="F67" s="1456"/>
      <c r="H67" s="1456"/>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I33 E34" formula="1"/>
    <ignoredError sqref="I11" twoDigitTextYear="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0" enableFormatConditionsCalculation="0">
    <tabColor theme="6" tint="0.59999389629810485"/>
    <pageSetUpPr fitToPage="1"/>
  </sheetPr>
  <dimension ref="A1:K39"/>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6384" width="9.140625" style="195"/>
  </cols>
  <sheetData>
    <row r="1" spans="1:11" ht="27.75">
      <c r="A1" s="1183" t="s">
        <v>563</v>
      </c>
      <c r="B1" s="206"/>
      <c r="C1" s="206"/>
      <c r="D1" s="206"/>
      <c r="E1" s="206"/>
      <c r="F1" s="206"/>
      <c r="G1" s="206"/>
      <c r="H1" s="206"/>
      <c r="I1" s="206"/>
    </row>
    <row r="2" spans="1:11" s="216" customFormat="1" ht="26.25">
      <c r="A2" s="702" t="s">
        <v>511</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616</v>
      </c>
      <c r="B4" s="210"/>
      <c r="C4" s="210"/>
      <c r="D4" s="210"/>
      <c r="E4" s="210"/>
      <c r="F4" s="210"/>
      <c r="G4" s="210"/>
      <c r="H4" s="210"/>
      <c r="I4" s="696"/>
      <c r="J4" s="696"/>
    </row>
    <row r="5" spans="1:11" s="216" customFormat="1" ht="21.95" customHeight="1">
      <c r="A5" s="697" t="s">
        <v>164</v>
      </c>
      <c r="B5" s="2"/>
      <c r="C5" s="2"/>
      <c r="D5" s="2"/>
      <c r="E5" s="2"/>
      <c r="F5" s="2"/>
      <c r="G5" s="2"/>
      <c r="H5" s="2"/>
    </row>
    <row r="6" spans="1:11" s="216" customFormat="1" ht="21.95" customHeight="1">
      <c r="A6" s="664" t="s">
        <v>154</v>
      </c>
      <c r="B6" s="650"/>
      <c r="C6" s="650"/>
      <c r="D6" s="650"/>
      <c r="E6" s="650"/>
      <c r="F6" s="650"/>
      <c r="G6" s="650"/>
      <c r="H6" s="650"/>
    </row>
    <row r="7" spans="1:11" ht="21.95" customHeight="1" thickBot="1"/>
    <row r="8" spans="1:11" ht="21" customHeight="1" thickTop="1">
      <c r="A8" s="1617" t="s">
        <v>72</v>
      </c>
      <c r="B8" s="334"/>
      <c r="C8" s="263"/>
      <c r="D8" s="264"/>
      <c r="E8" s="263"/>
      <c r="F8" s="264"/>
      <c r="G8" s="263"/>
      <c r="H8" s="263"/>
      <c r="I8" s="1613" t="s">
        <v>435</v>
      </c>
      <c r="J8" s="1614"/>
    </row>
    <row r="9" spans="1:11" s="93" customFormat="1" ht="21" customHeight="1" thickBot="1">
      <c r="A9" s="1618"/>
      <c r="B9" s="335" t="s">
        <v>58</v>
      </c>
      <c r="C9" s="91">
        <v>2012</v>
      </c>
      <c r="D9" s="92" t="s">
        <v>73</v>
      </c>
      <c r="E9" s="91">
        <v>2013</v>
      </c>
      <c r="F9" s="92" t="s">
        <v>73</v>
      </c>
      <c r="G9" s="91">
        <v>2014</v>
      </c>
      <c r="H9" s="91" t="s">
        <v>73</v>
      </c>
      <c r="I9" s="1615"/>
      <c r="J9" s="1616"/>
    </row>
    <row r="10" spans="1:11" ht="21" customHeight="1" thickTop="1" thickBot="1">
      <c r="A10" s="1619"/>
      <c r="B10" s="225"/>
      <c r="C10" s="265"/>
      <c r="D10" s="265"/>
      <c r="E10" s="265"/>
      <c r="F10" s="266"/>
      <c r="G10" s="265"/>
      <c r="H10" s="265"/>
      <c r="I10" s="1339" t="s">
        <v>630</v>
      </c>
      <c r="J10" s="1391" t="s">
        <v>710</v>
      </c>
    </row>
    <row r="11" spans="1:11" ht="18" customHeight="1" thickTop="1">
      <c r="A11" s="95" t="s">
        <v>336</v>
      </c>
      <c r="B11" s="673" t="s">
        <v>607</v>
      </c>
      <c r="C11" s="896">
        <v>65</v>
      </c>
      <c r="D11" s="1086">
        <f t="shared" ref="D11:D33" si="0">+C11/C$33</f>
        <v>3.4538643428358884E-4</v>
      </c>
      <c r="E11" s="896">
        <v>178</v>
      </c>
      <c r="F11" s="1086">
        <f>+E11/E$33</f>
        <v>8.8682074761978311E-4</v>
      </c>
      <c r="G11" s="897">
        <v>132</v>
      </c>
      <c r="H11" s="1087">
        <f>+G11/G$33</f>
        <v>6.0832296419189821E-4</v>
      </c>
      <c r="I11" s="1406">
        <f>IF(C11&gt;0,(E11-C11)/C11,"-")</f>
        <v>1.7384615384615385</v>
      </c>
      <c r="J11" s="1407">
        <f>IF(E11&gt;0,(G11-E11)/E11,"-")</f>
        <v>-0.25842696629213485</v>
      </c>
      <c r="K11" s="237"/>
    </row>
    <row r="12" spans="1:11" ht="18" customHeight="1">
      <c r="A12" s="96" t="s">
        <v>248</v>
      </c>
      <c r="B12" s="674" t="s">
        <v>415</v>
      </c>
      <c r="C12" s="898">
        <v>6117</v>
      </c>
      <c r="D12" s="1082">
        <f t="shared" si="0"/>
        <v>3.2503520284810968E-2</v>
      </c>
      <c r="E12" s="898">
        <v>6946</v>
      </c>
      <c r="F12" s="1083">
        <f t="shared" ref="F12:F33" si="1">+E12/E$33</f>
        <v>3.4605937713297827E-2</v>
      </c>
      <c r="G12" s="1047">
        <v>7766</v>
      </c>
      <c r="H12" s="1084">
        <f t="shared" ref="H12:H33" si="2">+G12/G$33</f>
        <v>3.5789667726623349E-2</v>
      </c>
      <c r="I12" s="1392">
        <f t="shared" ref="I12:I33" si="3">IF(C12&gt;0,(E12-C12)/C12,"-")</f>
        <v>0.13552394964852052</v>
      </c>
      <c r="J12" s="1393">
        <f t="shared" ref="J12:J33" si="4">IF(E12&gt;0,(G12-E12)/E12,"-")</f>
        <v>0.11805355600345523</v>
      </c>
      <c r="K12" s="237"/>
    </row>
    <row r="13" spans="1:11" ht="18" customHeight="1">
      <c r="A13" s="96" t="s">
        <v>416</v>
      </c>
      <c r="B13" s="674" t="s">
        <v>593</v>
      </c>
      <c r="C13" s="898">
        <v>419</v>
      </c>
      <c r="D13" s="1082">
        <f t="shared" si="0"/>
        <v>2.2264140917665188E-3</v>
      </c>
      <c r="E13" s="898">
        <v>429</v>
      </c>
      <c r="F13" s="1083">
        <f t="shared" si="1"/>
        <v>2.1373376445443086E-3</v>
      </c>
      <c r="G13" s="1047">
        <v>416</v>
      </c>
      <c r="H13" s="1084">
        <f t="shared" si="2"/>
        <v>1.9171390386653762E-3</v>
      </c>
      <c r="I13" s="1392">
        <f t="shared" si="3"/>
        <v>2.386634844868735E-2</v>
      </c>
      <c r="J13" s="1393">
        <f t="shared" si="4"/>
        <v>-3.0303030303030304E-2</v>
      </c>
      <c r="K13" s="237"/>
    </row>
    <row r="14" spans="1:11" ht="18" customHeight="1">
      <c r="A14" s="96" t="s">
        <v>417</v>
      </c>
      <c r="B14" s="674" t="s">
        <v>418</v>
      </c>
      <c r="C14" s="898">
        <v>21818</v>
      </c>
      <c r="D14" s="1082">
        <f t="shared" si="0"/>
        <v>0.11593294189537448</v>
      </c>
      <c r="E14" s="898">
        <v>23439</v>
      </c>
      <c r="F14" s="1083">
        <f t="shared" si="1"/>
        <v>0.11677635676101178</v>
      </c>
      <c r="G14" s="1047">
        <v>24419</v>
      </c>
      <c r="H14" s="1084">
        <f t="shared" si="2"/>
        <v>0.11253513986819669</v>
      </c>
      <c r="I14" s="1392">
        <f t="shared" si="3"/>
        <v>7.4296452470437258E-2</v>
      </c>
      <c r="J14" s="1393">
        <f t="shared" si="4"/>
        <v>4.181065745125645E-2</v>
      </c>
      <c r="K14" s="237"/>
    </row>
    <row r="15" spans="1:11" ht="18" customHeight="1">
      <c r="A15" s="96" t="s">
        <v>234</v>
      </c>
      <c r="B15" s="674" t="s">
        <v>608</v>
      </c>
      <c r="C15" s="898">
        <v>275</v>
      </c>
      <c r="D15" s="1082">
        <f t="shared" si="0"/>
        <v>1.4612502988921067E-3</v>
      </c>
      <c r="E15" s="898">
        <v>316</v>
      </c>
      <c r="F15" s="1083">
        <f t="shared" si="1"/>
        <v>1.5743559339766934E-3</v>
      </c>
      <c r="G15" s="1047">
        <v>323</v>
      </c>
      <c r="H15" s="1084">
        <f t="shared" si="2"/>
        <v>1.488547859348357E-3</v>
      </c>
      <c r="I15" s="1392">
        <f t="shared" si="3"/>
        <v>0.14909090909090908</v>
      </c>
      <c r="J15" s="1393">
        <f t="shared" si="4"/>
        <v>2.2151898734177215E-2</v>
      </c>
      <c r="K15" s="237"/>
    </row>
    <row r="16" spans="1:11" ht="18" customHeight="1">
      <c r="A16" s="96" t="s">
        <v>243</v>
      </c>
      <c r="B16" s="674" t="s">
        <v>419</v>
      </c>
      <c r="C16" s="898">
        <v>552</v>
      </c>
      <c r="D16" s="1082">
        <f t="shared" si="0"/>
        <v>2.9331278726852468E-3</v>
      </c>
      <c r="E16" s="898">
        <v>566</v>
      </c>
      <c r="F16" s="1083">
        <f t="shared" si="1"/>
        <v>2.8198906918696473E-3</v>
      </c>
      <c r="G16" s="1047">
        <v>575</v>
      </c>
      <c r="H16" s="1084">
        <f t="shared" si="2"/>
        <v>2.6498917000783448E-3</v>
      </c>
      <c r="I16" s="1392">
        <f t="shared" si="3"/>
        <v>2.5362318840579712E-2</v>
      </c>
      <c r="J16" s="1393">
        <f t="shared" si="4"/>
        <v>1.5901060070671377E-2</v>
      </c>
      <c r="K16" s="237"/>
    </row>
    <row r="17" spans="1:11" ht="18" customHeight="1">
      <c r="A17" s="96" t="s">
        <v>437</v>
      </c>
      <c r="B17" s="674" t="s">
        <v>477</v>
      </c>
      <c r="C17" s="898">
        <v>20502</v>
      </c>
      <c r="D17" s="1082">
        <f t="shared" si="0"/>
        <v>0.10894019501049443</v>
      </c>
      <c r="E17" s="898">
        <v>21403</v>
      </c>
      <c r="F17" s="1083">
        <f t="shared" si="1"/>
        <v>0.10663272169273155</v>
      </c>
      <c r="G17" s="1047">
        <v>22329</v>
      </c>
      <c r="H17" s="1084">
        <f t="shared" si="2"/>
        <v>0.10290335960182496</v>
      </c>
      <c r="I17" s="1392">
        <f t="shared" si="3"/>
        <v>4.39469320066335E-2</v>
      </c>
      <c r="J17" s="1393">
        <f t="shared" si="4"/>
        <v>4.3264962855674438E-2</v>
      </c>
      <c r="K17" s="237"/>
    </row>
    <row r="18" spans="1:11" ht="18" customHeight="1">
      <c r="A18" s="96" t="s">
        <v>250</v>
      </c>
      <c r="B18" s="674" t="s">
        <v>420</v>
      </c>
      <c r="C18" s="898">
        <v>49095</v>
      </c>
      <c r="D18" s="1082">
        <f t="shared" si="0"/>
        <v>0.2608730306331199</v>
      </c>
      <c r="E18" s="898">
        <v>51492</v>
      </c>
      <c r="F18" s="1083">
        <f t="shared" si="1"/>
        <v>0.2565403030136959</v>
      </c>
      <c r="G18" s="1047">
        <v>55152</v>
      </c>
      <c r="H18" s="1084">
        <f t="shared" si="2"/>
        <v>0.25416839485690584</v>
      </c>
      <c r="I18" s="1392">
        <f t="shared" si="3"/>
        <v>4.8823709135349835E-2</v>
      </c>
      <c r="J18" s="1393">
        <f t="shared" si="4"/>
        <v>7.1079002563505009E-2</v>
      </c>
      <c r="K18" s="237"/>
    </row>
    <row r="19" spans="1:11" ht="18" customHeight="1">
      <c r="A19" s="96" t="s">
        <v>421</v>
      </c>
      <c r="B19" s="674" t="s">
        <v>422</v>
      </c>
      <c r="C19" s="898">
        <v>10690</v>
      </c>
      <c r="D19" s="1082">
        <f t="shared" si="0"/>
        <v>5.6802784346024073E-2</v>
      </c>
      <c r="E19" s="898">
        <v>11120</v>
      </c>
      <c r="F19" s="1083">
        <f t="shared" si="1"/>
        <v>5.5401386031078581E-2</v>
      </c>
      <c r="G19" s="1047">
        <v>12177</v>
      </c>
      <c r="H19" s="1084">
        <f t="shared" si="2"/>
        <v>5.6117793446702612E-2</v>
      </c>
      <c r="I19" s="1392">
        <f t="shared" si="3"/>
        <v>4.0224508886810104E-2</v>
      </c>
      <c r="J19" s="1393">
        <f t="shared" si="4"/>
        <v>9.5053956834532369E-2</v>
      </c>
      <c r="K19" s="237"/>
    </row>
    <row r="20" spans="1:11" ht="18" customHeight="1">
      <c r="A20" s="96" t="s">
        <v>423</v>
      </c>
      <c r="B20" s="674" t="s">
        <v>424</v>
      </c>
      <c r="C20" s="898">
        <v>8967</v>
      </c>
      <c r="D20" s="1082">
        <f t="shared" si="0"/>
        <v>4.764738701878371E-2</v>
      </c>
      <c r="E20" s="898">
        <v>9781</v>
      </c>
      <c r="F20" s="1083">
        <f t="shared" si="1"/>
        <v>4.8730301867803923E-2</v>
      </c>
      <c r="G20" s="1047">
        <v>12800</v>
      </c>
      <c r="H20" s="1084">
        <f t="shared" si="2"/>
        <v>5.8988893497396194E-2</v>
      </c>
      <c r="I20" s="1392">
        <f t="shared" si="3"/>
        <v>9.0777294524367128E-2</v>
      </c>
      <c r="J20" s="1393">
        <f t="shared" si="4"/>
        <v>0.30865964625293935</v>
      </c>
      <c r="K20" s="237"/>
    </row>
    <row r="21" spans="1:11" ht="18" customHeight="1">
      <c r="A21" s="96" t="s">
        <v>425</v>
      </c>
      <c r="B21" s="674" t="s">
        <v>609</v>
      </c>
      <c r="C21" s="898">
        <v>4893</v>
      </c>
      <c r="D21" s="1082">
        <f t="shared" si="0"/>
        <v>2.5999628045378465E-2</v>
      </c>
      <c r="E21" s="898">
        <v>5444</v>
      </c>
      <c r="F21" s="1083">
        <f t="shared" si="1"/>
        <v>2.712276488787696E-2</v>
      </c>
      <c r="G21" s="1047">
        <v>5862</v>
      </c>
      <c r="H21" s="1084">
        <f t="shared" si="2"/>
        <v>2.7015069818885663E-2</v>
      </c>
      <c r="I21" s="1392">
        <f t="shared" si="3"/>
        <v>0.1126098508072757</v>
      </c>
      <c r="J21" s="1393">
        <f t="shared" si="4"/>
        <v>7.6781778104335049E-2</v>
      </c>
      <c r="K21" s="237"/>
    </row>
    <row r="22" spans="1:11" ht="18" customHeight="1">
      <c r="A22" s="96" t="s">
        <v>426</v>
      </c>
      <c r="B22" s="674" t="s">
        <v>610</v>
      </c>
      <c r="C22" s="898">
        <v>4104</v>
      </c>
      <c r="D22" s="1082">
        <f t="shared" si="0"/>
        <v>2.1807168096920748E-2</v>
      </c>
      <c r="E22" s="898">
        <v>4378</v>
      </c>
      <c r="F22" s="1083">
        <f t="shared" si="1"/>
        <v>2.1811804680221408E-2</v>
      </c>
      <c r="G22" s="1047">
        <v>4566</v>
      </c>
      <c r="H22" s="1084">
        <f t="shared" si="2"/>
        <v>2.1042444352274297E-2</v>
      </c>
      <c r="I22" s="1392">
        <f t="shared" si="3"/>
        <v>6.6764132553606234E-2</v>
      </c>
      <c r="J22" s="1393">
        <f t="shared" si="4"/>
        <v>4.29419826404751E-2</v>
      </c>
      <c r="K22" s="237"/>
    </row>
    <row r="23" spans="1:11" ht="18" customHeight="1">
      <c r="A23" s="96" t="s">
        <v>427</v>
      </c>
      <c r="B23" s="674" t="s">
        <v>428</v>
      </c>
      <c r="C23" s="898">
        <v>9769</v>
      </c>
      <c r="D23" s="1082">
        <f t="shared" si="0"/>
        <v>5.190892425409814E-2</v>
      </c>
      <c r="E23" s="898">
        <v>10661</v>
      </c>
      <c r="F23" s="1083">
        <f t="shared" si="1"/>
        <v>5.3114584215587117E-2</v>
      </c>
      <c r="G23" s="1047">
        <v>11812</v>
      </c>
      <c r="H23" s="1084">
        <f t="shared" si="2"/>
        <v>5.4435688280565928E-2</v>
      </c>
      <c r="I23" s="1392">
        <f t="shared" si="3"/>
        <v>9.1309243525437608E-2</v>
      </c>
      <c r="J23" s="1393">
        <f t="shared" si="4"/>
        <v>0.1079636056655098</v>
      </c>
      <c r="K23" s="237"/>
    </row>
    <row r="24" spans="1:11" ht="18" customHeight="1">
      <c r="A24" s="96" t="s">
        <v>251</v>
      </c>
      <c r="B24" s="674" t="s">
        <v>595</v>
      </c>
      <c r="C24" s="898">
        <v>21303</v>
      </c>
      <c r="D24" s="1082">
        <f t="shared" si="0"/>
        <v>0.11319641860835836</v>
      </c>
      <c r="E24" s="898">
        <v>22785</v>
      </c>
      <c r="F24" s="1083">
        <f t="shared" si="1"/>
        <v>0.1135180378343638</v>
      </c>
      <c r="G24" s="1047">
        <v>24566</v>
      </c>
      <c r="H24" s="1084">
        <f t="shared" si="2"/>
        <v>0.11321259044195585</v>
      </c>
      <c r="I24" s="1392">
        <f t="shared" si="3"/>
        <v>6.9567666525841426E-2</v>
      </c>
      <c r="J24" s="1393">
        <f t="shared" si="4"/>
        <v>7.8165459732280007E-2</v>
      </c>
      <c r="K24" s="237"/>
    </row>
    <row r="25" spans="1:11" ht="18" customHeight="1">
      <c r="A25" s="96" t="s">
        <v>254</v>
      </c>
      <c r="B25" s="674" t="s">
        <v>611</v>
      </c>
      <c r="C25" s="898">
        <v>6253</v>
      </c>
      <c r="D25" s="1082">
        <f t="shared" si="0"/>
        <v>3.3226174978081245E-2</v>
      </c>
      <c r="E25" s="898">
        <v>6903</v>
      </c>
      <c r="F25" s="1083">
        <f t="shared" si="1"/>
        <v>3.4391705734940242E-2</v>
      </c>
      <c r="G25" s="1047">
        <v>7552</v>
      </c>
      <c r="H25" s="1084">
        <f t="shared" si="2"/>
        <v>3.4803447163463751E-2</v>
      </c>
      <c r="I25" s="1392">
        <f t="shared" si="3"/>
        <v>0.10395010395010396</v>
      </c>
      <c r="J25" s="1393">
        <f t="shared" si="4"/>
        <v>9.4017094017094016E-2</v>
      </c>
      <c r="K25" s="237"/>
    </row>
    <row r="26" spans="1:11" ht="18" customHeight="1">
      <c r="A26" s="96" t="s">
        <v>236</v>
      </c>
      <c r="B26" s="674" t="s">
        <v>429</v>
      </c>
      <c r="C26" s="898">
        <v>75</v>
      </c>
      <c r="D26" s="1082">
        <f t="shared" si="0"/>
        <v>3.9852280878875635E-4</v>
      </c>
      <c r="E26" s="898">
        <v>93</v>
      </c>
      <c r="F26" s="1083">
        <f t="shared" si="1"/>
        <v>4.6333892993617878E-4</v>
      </c>
      <c r="G26" s="1047">
        <v>81</v>
      </c>
      <c r="H26" s="1084">
        <f t="shared" si="2"/>
        <v>3.7328909166321029E-4</v>
      </c>
      <c r="I26" s="1392">
        <f t="shared" si="3"/>
        <v>0.24</v>
      </c>
      <c r="J26" s="1393">
        <f t="shared" si="4"/>
        <v>-0.12903225806451613</v>
      </c>
      <c r="K26" s="237"/>
    </row>
    <row r="27" spans="1:11" ht="18" customHeight="1">
      <c r="A27" s="96" t="s">
        <v>246</v>
      </c>
      <c r="B27" s="674" t="s">
        <v>119</v>
      </c>
      <c r="C27" s="898">
        <v>2245</v>
      </c>
      <c r="D27" s="1082">
        <f t="shared" si="0"/>
        <v>1.1929116076410106E-2</v>
      </c>
      <c r="E27" s="898">
        <v>2362</v>
      </c>
      <c r="F27" s="1083">
        <f t="shared" si="1"/>
        <v>1.1767812392572628E-2</v>
      </c>
      <c r="G27" s="1047">
        <v>2570</v>
      </c>
      <c r="H27" s="1084">
        <f t="shared" si="2"/>
        <v>1.1843863772524079E-2</v>
      </c>
      <c r="I27" s="1392">
        <f t="shared" si="3"/>
        <v>5.2115812917594657E-2</v>
      </c>
      <c r="J27" s="1393">
        <f t="shared" si="4"/>
        <v>8.8060965283657922E-2</v>
      </c>
      <c r="K27" s="237"/>
    </row>
    <row r="28" spans="1:11" ht="18" customHeight="1">
      <c r="A28" s="96" t="s">
        <v>430</v>
      </c>
      <c r="B28" s="674" t="s">
        <v>596</v>
      </c>
      <c r="C28" s="898">
        <v>14330</v>
      </c>
      <c r="D28" s="1082">
        <f t="shared" si="0"/>
        <v>7.6144424665905042E-2</v>
      </c>
      <c r="E28" s="898">
        <v>15158</v>
      </c>
      <c r="F28" s="1083">
        <f t="shared" si="1"/>
        <v>7.5519263440565573E-2</v>
      </c>
      <c r="G28" s="1047">
        <v>15959</v>
      </c>
      <c r="H28" s="1084">
        <f t="shared" si="2"/>
        <v>7.3547168072261401E-2</v>
      </c>
      <c r="I28" s="1392">
        <f t="shared" si="3"/>
        <v>5.7780879274249825E-2</v>
      </c>
      <c r="J28" s="1393">
        <f t="shared" si="4"/>
        <v>5.2843383032062277E-2</v>
      </c>
      <c r="K28" s="237"/>
    </row>
    <row r="29" spans="1:11" ht="18" customHeight="1">
      <c r="A29" s="96" t="s">
        <v>431</v>
      </c>
      <c r="B29" s="674" t="s">
        <v>612</v>
      </c>
      <c r="C29" s="898">
        <v>2191</v>
      </c>
      <c r="D29" s="1082">
        <f t="shared" si="0"/>
        <v>1.1642179654082202E-2</v>
      </c>
      <c r="E29" s="898">
        <v>2501</v>
      </c>
      <c r="F29" s="1083">
        <f t="shared" si="1"/>
        <v>1.246032971796111E-2</v>
      </c>
      <c r="G29" s="1047">
        <v>2793</v>
      </c>
      <c r="H29" s="1084">
        <f t="shared" si="2"/>
        <v>1.2871560901424028E-2</v>
      </c>
      <c r="I29" s="1392">
        <f t="shared" si="3"/>
        <v>0.14148790506617984</v>
      </c>
      <c r="J29" s="1393">
        <f t="shared" si="4"/>
        <v>0.11675329868052779</v>
      </c>
      <c r="K29" s="237"/>
    </row>
    <row r="30" spans="1:11" ht="18" customHeight="1">
      <c r="A30" s="96" t="s">
        <v>432</v>
      </c>
      <c r="B30" s="674" t="s">
        <v>597</v>
      </c>
      <c r="C30" s="898">
        <v>4531</v>
      </c>
      <c r="D30" s="1082">
        <f t="shared" si="0"/>
        <v>2.4076091288291399E-2</v>
      </c>
      <c r="E30" s="898">
        <v>4762</v>
      </c>
      <c r="F30" s="1083">
        <f t="shared" si="1"/>
        <v>2.3724946068344983E-2</v>
      </c>
      <c r="G30" s="1047">
        <v>5139</v>
      </c>
      <c r="H30" s="1084">
        <f t="shared" si="2"/>
        <v>2.3683119037743675E-2</v>
      </c>
      <c r="I30" s="1392">
        <f t="shared" si="3"/>
        <v>5.0982123151622157E-2</v>
      </c>
      <c r="J30" s="1393">
        <f t="shared" si="4"/>
        <v>7.9168416631667363E-2</v>
      </c>
      <c r="K30" s="237"/>
    </row>
    <row r="31" spans="1:11" ht="18" customHeight="1">
      <c r="A31" s="96" t="s">
        <v>256</v>
      </c>
      <c r="B31" s="674" t="s">
        <v>613</v>
      </c>
      <c r="C31" s="898">
        <v>1</v>
      </c>
      <c r="D31" s="1082">
        <f t="shared" si="0"/>
        <v>5.3136374505167514E-6</v>
      </c>
      <c r="E31" s="898">
        <v>0</v>
      </c>
      <c r="F31" s="1083">
        <f t="shared" si="1"/>
        <v>0</v>
      </c>
      <c r="G31" s="1046">
        <v>0</v>
      </c>
      <c r="H31" s="1084">
        <f t="shared" si="2"/>
        <v>0</v>
      </c>
      <c r="I31" s="1392">
        <f t="shared" si="3"/>
        <v>-1</v>
      </c>
      <c r="J31" s="1393" t="str">
        <f t="shared" si="4"/>
        <v>-</v>
      </c>
      <c r="K31" s="237"/>
    </row>
    <row r="32" spans="1:11" ht="18" customHeight="1" thickBot="1">
      <c r="A32" s="96" t="s">
        <v>433</v>
      </c>
      <c r="B32" s="674" t="s">
        <v>614</v>
      </c>
      <c r="C32" s="898">
        <v>0</v>
      </c>
      <c r="D32" s="1082">
        <f t="shared" si="0"/>
        <v>0</v>
      </c>
      <c r="E32" s="898">
        <v>0</v>
      </c>
      <c r="F32" s="1082">
        <f t="shared" si="1"/>
        <v>0</v>
      </c>
      <c r="G32" s="1046">
        <v>1</v>
      </c>
      <c r="H32" s="1083">
        <f t="shared" si="2"/>
        <v>4.6085073044840779E-6</v>
      </c>
      <c r="I32" s="1392" t="str">
        <f t="shared" si="3"/>
        <v>-</v>
      </c>
      <c r="J32" s="1393" t="str">
        <f t="shared" si="4"/>
        <v>-</v>
      </c>
      <c r="K32" s="237"/>
    </row>
    <row r="33" spans="1:11" s="86" customFormat="1" ht="24.75" customHeight="1" thickTop="1" thickBot="1">
      <c r="A33" s="97" t="s">
        <v>57</v>
      </c>
      <c r="B33" s="336"/>
      <c r="C33" s="899">
        <f>+'Q55 MCTN'!C34</f>
        <v>188195</v>
      </c>
      <c r="D33" s="299">
        <f t="shared" si="0"/>
        <v>1</v>
      </c>
      <c r="E33" s="899">
        <f>+'Q55 MCTN'!E34</f>
        <v>200717</v>
      </c>
      <c r="F33" s="299">
        <f t="shared" si="1"/>
        <v>1</v>
      </c>
      <c r="G33" s="1240">
        <v>216990</v>
      </c>
      <c r="H33" s="300">
        <f t="shared" si="2"/>
        <v>1</v>
      </c>
      <c r="I33" s="1365">
        <f t="shared" si="3"/>
        <v>6.6537368155370757E-2</v>
      </c>
      <c r="J33" s="1394">
        <f t="shared" si="4"/>
        <v>8.107434846076815E-2</v>
      </c>
      <c r="K33" s="237"/>
    </row>
    <row r="34" spans="1:11" s="200" customFormat="1" ht="13.5" thickTop="1">
      <c r="A34" s="1291" t="s">
        <v>400</v>
      </c>
      <c r="B34" s="1457"/>
      <c r="C34" s="1457"/>
      <c r="D34" s="1457"/>
      <c r="E34" s="1457"/>
      <c r="F34" s="1457"/>
    </row>
    <row r="35" spans="1:11" s="86" customFormat="1" ht="15">
      <c r="A35" s="864" t="s">
        <v>617</v>
      </c>
      <c r="B35" s="354"/>
      <c r="C35" s="569"/>
      <c r="D35" s="355"/>
      <c r="E35" s="569"/>
      <c r="F35" s="355"/>
      <c r="G35" s="569"/>
      <c r="H35" s="355"/>
      <c r="I35" s="195"/>
      <c r="J35" s="195"/>
      <c r="K35" s="195"/>
    </row>
    <row r="36" spans="1:11" s="199" customFormat="1" ht="14.25" customHeight="1">
      <c r="A36" s="865" t="str">
        <f>+data!A1</f>
        <v>Fonte: AT - Autoridade Tributária e Aduaneira</v>
      </c>
      <c r="C36" s="240"/>
      <c r="D36" s="240"/>
      <c r="E36" s="240"/>
      <c r="F36" s="240"/>
      <c r="G36" s="240"/>
    </row>
    <row r="37" spans="1:11" s="199" customFormat="1" ht="14.25" customHeight="1">
      <c r="A37" s="282" t="str">
        <f>+data!A2</f>
        <v>Data: 2015-11</v>
      </c>
      <c r="C37" s="862"/>
      <c r="D37" s="862"/>
      <c r="E37" s="862"/>
      <c r="F37" s="862"/>
      <c r="G37" s="862"/>
      <c r="H37" s="862"/>
    </row>
    <row r="38" spans="1:11" ht="14.1" customHeight="1">
      <c r="A38" s="199" t="str">
        <f>+data!A3</f>
        <v xml:space="preserve"> </v>
      </c>
    </row>
    <row r="39" spans="1:11">
      <c r="A39" s="199"/>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E33" formula="1"/>
    <ignoredError sqref="I10" twoDigitTextYear="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1" enableFormatConditionsCalculation="0">
    <tabColor theme="6" tint="0.59999389629810485"/>
    <pageSetUpPr fitToPage="1"/>
  </sheetPr>
  <dimension ref="A1:K68"/>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6.7109375" style="195" customWidth="1"/>
    <col min="9" max="16384" width="9.140625" style="195"/>
  </cols>
  <sheetData>
    <row r="1" spans="1:11" ht="27.75">
      <c r="A1" s="1183" t="s">
        <v>563</v>
      </c>
      <c r="B1" s="206"/>
      <c r="C1" s="206"/>
      <c r="D1" s="206"/>
      <c r="E1" s="206"/>
      <c r="F1" s="206"/>
      <c r="G1" s="206"/>
      <c r="H1" s="206"/>
      <c r="I1" s="206"/>
    </row>
    <row r="2" spans="1:11" s="216" customFormat="1" ht="26.25">
      <c r="A2" s="702" t="s">
        <v>512</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616</v>
      </c>
      <c r="B4" s="210"/>
      <c r="C4" s="210"/>
      <c r="D4" s="210"/>
      <c r="E4" s="210"/>
      <c r="F4" s="210"/>
      <c r="G4" s="210"/>
      <c r="H4" s="210"/>
      <c r="I4" s="696"/>
      <c r="J4" s="696"/>
    </row>
    <row r="5" spans="1:11" s="216" customFormat="1" ht="21.95" customHeight="1">
      <c r="A5" s="697" t="s">
        <v>164</v>
      </c>
      <c r="B5" s="2"/>
      <c r="C5" s="2"/>
      <c r="D5" s="2"/>
      <c r="E5" s="2"/>
      <c r="F5" s="2"/>
      <c r="G5" s="2"/>
      <c r="H5" s="2"/>
    </row>
    <row r="6" spans="1:11" s="216" customFormat="1" ht="21.95" customHeight="1">
      <c r="A6" s="664" t="s">
        <v>55</v>
      </c>
      <c r="B6" s="650"/>
      <c r="C6" s="650"/>
      <c r="D6" s="650"/>
      <c r="E6" s="650"/>
      <c r="F6" s="650"/>
      <c r="G6" s="650"/>
      <c r="H6" s="650"/>
    </row>
    <row r="7" spans="1:11" ht="21.95" customHeight="1">
      <c r="A7" s="199"/>
    </row>
    <row r="8" spans="1:11" ht="21.95" customHeight="1" thickBot="1">
      <c r="A8" s="199" t="s">
        <v>141</v>
      </c>
    </row>
    <row r="9" spans="1:11" ht="21" customHeight="1" thickTop="1">
      <c r="A9" s="1617" t="s">
        <v>72</v>
      </c>
      <c r="B9" s="334"/>
      <c r="C9" s="263"/>
      <c r="D9" s="264"/>
      <c r="E9" s="263"/>
      <c r="F9" s="264"/>
      <c r="G9" s="263"/>
      <c r="H9" s="263"/>
      <c r="I9" s="1613" t="s">
        <v>435</v>
      </c>
      <c r="J9" s="1614"/>
    </row>
    <row r="10" spans="1:11" s="93" customFormat="1" ht="21" customHeight="1" thickBot="1">
      <c r="A10" s="1618"/>
      <c r="B10" s="335" t="s">
        <v>58</v>
      </c>
      <c r="C10" s="91">
        <v>2012</v>
      </c>
      <c r="D10" s="92" t="s">
        <v>73</v>
      </c>
      <c r="E10" s="91">
        <v>2013</v>
      </c>
      <c r="F10" s="92" t="s">
        <v>73</v>
      </c>
      <c r="G10" s="91">
        <v>2014</v>
      </c>
      <c r="H10" s="91" t="s">
        <v>73</v>
      </c>
      <c r="I10" s="1615"/>
      <c r="J10" s="1616"/>
    </row>
    <row r="11" spans="1:11" ht="21" customHeight="1" thickTop="1" thickBot="1">
      <c r="A11" s="1619"/>
      <c r="B11" s="225"/>
      <c r="C11" s="265"/>
      <c r="D11" s="265"/>
      <c r="E11" s="265"/>
      <c r="F11" s="266"/>
      <c r="G11" s="265"/>
      <c r="H11" s="265"/>
      <c r="I11" s="1339" t="s">
        <v>630</v>
      </c>
      <c r="J11" s="1391" t="s">
        <v>710</v>
      </c>
    </row>
    <row r="12" spans="1:11" ht="18" customHeight="1" thickTop="1">
      <c r="A12" s="95" t="s">
        <v>336</v>
      </c>
      <c r="B12" s="673" t="s">
        <v>607</v>
      </c>
      <c r="C12" s="896">
        <v>6.9282255800000012</v>
      </c>
      <c r="D12" s="1086">
        <f t="shared" ref="D12:D34" si="0">+C12/C$34</f>
        <v>4.9723480723738343E-4</v>
      </c>
      <c r="E12" s="896">
        <v>5.6092048900009104</v>
      </c>
      <c r="F12" s="1086">
        <f>+E12/E$34</f>
        <v>3.781155513238344E-4</v>
      </c>
      <c r="G12" s="897">
        <v>2.8157317499999999</v>
      </c>
      <c r="H12" s="1087">
        <f>+G12/G$34</f>
        <v>1.5986966077892646E-4</v>
      </c>
      <c r="I12" s="1406">
        <f>IF(C12&gt;0,(E12-C12)/C12,"-")</f>
        <v>-0.19038362344995854</v>
      </c>
      <c r="J12" s="1407">
        <f>IF(E12&gt;0,(G12-E12)/E12,"-")</f>
        <v>-0.49801588545653164</v>
      </c>
      <c r="K12" s="237"/>
    </row>
    <row r="13" spans="1:11" ht="18" customHeight="1">
      <c r="A13" s="96" t="s">
        <v>248</v>
      </c>
      <c r="B13" s="674" t="s">
        <v>415</v>
      </c>
      <c r="C13" s="898">
        <v>161.50645526</v>
      </c>
      <c r="D13" s="1082">
        <f t="shared" si="0"/>
        <v>1.1591226385674235E-2</v>
      </c>
      <c r="E13" s="898">
        <v>175.82390371</v>
      </c>
      <c r="F13" s="1083">
        <f t="shared" ref="F13:F34" si="1">+E13/E$34</f>
        <v>1.1852259561016791E-2</v>
      </c>
      <c r="G13" s="1047">
        <v>232.88310607</v>
      </c>
      <c r="H13" s="1084">
        <f t="shared" ref="H13:H34" si="2">+G13/G$34</f>
        <v>1.3222475176676062E-2</v>
      </c>
      <c r="I13" s="1392">
        <f t="shared" ref="I13:I34" si="3">IF(C13&gt;0,(E13-C13)/C13,"-")</f>
        <v>8.8649388205264981E-2</v>
      </c>
      <c r="J13" s="1393">
        <f t="shared" ref="J13:J34" si="4">IF(E13&gt;0,(G13-E13)/E13,"-")</f>
        <v>0.32452471567297342</v>
      </c>
      <c r="K13" s="237"/>
    </row>
    <row r="14" spans="1:11" ht="18" customHeight="1">
      <c r="A14" s="96" t="s">
        <v>416</v>
      </c>
      <c r="B14" s="674" t="s">
        <v>593</v>
      </c>
      <c r="C14" s="898">
        <v>138.07549693000001</v>
      </c>
      <c r="D14" s="1082">
        <f t="shared" si="0"/>
        <v>9.9095998401649149E-3</v>
      </c>
      <c r="E14" s="898">
        <v>91.560153400000004</v>
      </c>
      <c r="F14" s="1083">
        <f t="shared" si="1"/>
        <v>6.1720544285787772E-3</v>
      </c>
      <c r="G14" s="1047">
        <v>73.002927849999992</v>
      </c>
      <c r="H14" s="1084">
        <f t="shared" si="2"/>
        <v>4.1449095110881714E-3</v>
      </c>
      <c r="I14" s="1392">
        <f t="shared" si="3"/>
        <v>-0.33688340483454382</v>
      </c>
      <c r="J14" s="1393">
        <f t="shared" si="4"/>
        <v>-0.2026779648230691</v>
      </c>
      <c r="K14" s="237"/>
    </row>
    <row r="15" spans="1:11" ht="18" customHeight="1">
      <c r="A15" s="96" t="s">
        <v>417</v>
      </c>
      <c r="B15" s="674" t="s">
        <v>418</v>
      </c>
      <c r="C15" s="898">
        <v>2410.1396920100001</v>
      </c>
      <c r="D15" s="1082">
        <f t="shared" si="0"/>
        <v>0.17297435415949011</v>
      </c>
      <c r="E15" s="898">
        <v>2533.2786717199997</v>
      </c>
      <c r="F15" s="1083">
        <f t="shared" si="1"/>
        <v>0.17076788607273768</v>
      </c>
      <c r="G15" s="1047">
        <v>2806.8122840799997</v>
      </c>
      <c r="H15" s="1084">
        <f t="shared" si="2"/>
        <v>0.15936323754064757</v>
      </c>
      <c r="I15" s="1392">
        <f t="shared" si="3"/>
        <v>5.1092050854240977E-2</v>
      </c>
      <c r="J15" s="1393">
        <f t="shared" si="4"/>
        <v>0.10797612414834769</v>
      </c>
      <c r="K15" s="237"/>
    </row>
    <row r="16" spans="1:11" ht="18" customHeight="1">
      <c r="A16" s="96" t="s">
        <v>234</v>
      </c>
      <c r="B16" s="674" t="s">
        <v>608</v>
      </c>
      <c r="C16" s="898">
        <v>445.56615304000002</v>
      </c>
      <c r="D16" s="1082">
        <f t="shared" si="0"/>
        <v>3.1978029245743306E-2</v>
      </c>
      <c r="E16" s="898">
        <v>666.7348463300001</v>
      </c>
      <c r="F16" s="1083">
        <f t="shared" si="1"/>
        <v>4.4944483032931089E-2</v>
      </c>
      <c r="G16" s="1047">
        <v>636.12813044000006</v>
      </c>
      <c r="H16" s="1084">
        <f t="shared" si="2"/>
        <v>3.6117640973922852E-2</v>
      </c>
      <c r="I16" s="1392">
        <f t="shared" si="3"/>
        <v>0.49637678217031223</v>
      </c>
      <c r="J16" s="1393">
        <f t="shared" si="4"/>
        <v>-4.5905379115060159E-2</v>
      </c>
      <c r="K16" s="237"/>
    </row>
    <row r="17" spans="1:11" ht="18" customHeight="1">
      <c r="A17" s="96" t="s">
        <v>243</v>
      </c>
      <c r="B17" s="674" t="s">
        <v>419</v>
      </c>
      <c r="C17" s="898">
        <v>289.34171262000001</v>
      </c>
      <c r="D17" s="1082">
        <f t="shared" si="0"/>
        <v>2.0765890059304345E-2</v>
      </c>
      <c r="E17" s="898">
        <v>302.07714642000002</v>
      </c>
      <c r="F17" s="1083">
        <f t="shared" si="1"/>
        <v>2.036296926228174E-2</v>
      </c>
      <c r="G17" s="1047">
        <v>315.92081187000002</v>
      </c>
      <c r="H17" s="1084">
        <f t="shared" si="2"/>
        <v>1.7937132337503367E-2</v>
      </c>
      <c r="I17" s="1392">
        <f t="shared" si="3"/>
        <v>4.4015201557632951E-2</v>
      </c>
      <c r="J17" s="1393">
        <f t="shared" si="4"/>
        <v>4.582824491711842E-2</v>
      </c>
      <c r="K17" s="237"/>
    </row>
    <row r="18" spans="1:11" ht="18" customHeight="1">
      <c r="A18" s="96" t="s">
        <v>437</v>
      </c>
      <c r="B18" s="674" t="s">
        <v>477</v>
      </c>
      <c r="C18" s="898">
        <v>737.755585</v>
      </c>
      <c r="D18" s="1082">
        <f t="shared" si="0"/>
        <v>5.2948298501530315E-2</v>
      </c>
      <c r="E18" s="898">
        <v>901.9349255599999</v>
      </c>
      <c r="F18" s="1083">
        <f t="shared" si="1"/>
        <v>6.0799280526243275E-2</v>
      </c>
      <c r="G18" s="1047">
        <v>1014.39741989</v>
      </c>
      <c r="H18" s="1084">
        <f t="shared" si="2"/>
        <v>5.7594751848372108E-2</v>
      </c>
      <c r="I18" s="1392">
        <f t="shared" si="3"/>
        <v>0.22253893280929876</v>
      </c>
      <c r="J18" s="1393">
        <f t="shared" si="4"/>
        <v>0.12469025330200359</v>
      </c>
      <c r="K18" s="237"/>
    </row>
    <row r="19" spans="1:11" ht="18" customHeight="1">
      <c r="A19" s="96" t="s">
        <v>250</v>
      </c>
      <c r="B19" s="674" t="s">
        <v>420</v>
      </c>
      <c r="C19" s="898">
        <v>2355.9580112399999</v>
      </c>
      <c r="D19" s="1082">
        <f t="shared" si="0"/>
        <v>0.16908576576374848</v>
      </c>
      <c r="E19" s="898">
        <v>2684.4757013799999</v>
      </c>
      <c r="F19" s="1083">
        <f t="shared" si="1"/>
        <v>0.18096005222632738</v>
      </c>
      <c r="G19" s="1047">
        <v>3105.9099722300002</v>
      </c>
      <c r="H19" s="1084">
        <f t="shared" si="2"/>
        <v>0.17634519824919226</v>
      </c>
      <c r="I19" s="1392">
        <f t="shared" si="3"/>
        <v>0.13944123306641315</v>
      </c>
      <c r="J19" s="1393">
        <f t="shared" si="4"/>
        <v>0.15698941533847929</v>
      </c>
      <c r="K19" s="237"/>
    </row>
    <row r="20" spans="1:11" ht="18" customHeight="1">
      <c r="A20" s="96" t="s">
        <v>421</v>
      </c>
      <c r="B20" s="674" t="s">
        <v>422</v>
      </c>
      <c r="C20" s="898">
        <v>834.52198200999999</v>
      </c>
      <c r="D20" s="1082">
        <f t="shared" si="0"/>
        <v>5.9893167748169863E-2</v>
      </c>
      <c r="E20" s="898">
        <v>1018.3004280900001</v>
      </c>
      <c r="F20" s="1083">
        <f t="shared" si="1"/>
        <v>6.8643459337154739E-2</v>
      </c>
      <c r="G20" s="1047">
        <v>1088.7085386800002</v>
      </c>
      <c r="H20" s="1084">
        <f t="shared" si="2"/>
        <v>6.1813936915649854E-2</v>
      </c>
      <c r="I20" s="1392">
        <f t="shared" si="3"/>
        <v>0.22022001821612638</v>
      </c>
      <c r="J20" s="1393">
        <f t="shared" si="4"/>
        <v>6.9142768330229198E-2</v>
      </c>
      <c r="K20" s="237"/>
    </row>
    <row r="21" spans="1:11" ht="18" customHeight="1">
      <c r="A21" s="96" t="s">
        <v>423</v>
      </c>
      <c r="B21" s="674" t="s">
        <v>424</v>
      </c>
      <c r="C21" s="898">
        <v>181.21015680000002</v>
      </c>
      <c r="D21" s="1082">
        <f t="shared" si="0"/>
        <v>1.3005349832431989E-2</v>
      </c>
      <c r="E21" s="898">
        <v>222.88128125</v>
      </c>
      <c r="F21" s="1083">
        <f t="shared" si="1"/>
        <v>1.5024389408530354E-2</v>
      </c>
      <c r="G21" s="1047">
        <v>321.54279804999999</v>
      </c>
      <c r="H21" s="1084">
        <f t="shared" si="2"/>
        <v>1.8256333562371611E-2</v>
      </c>
      <c r="I21" s="1392">
        <f t="shared" si="3"/>
        <v>0.22996020303647777</v>
      </c>
      <c r="J21" s="1393">
        <f t="shared" si="4"/>
        <v>0.44266398796107953</v>
      </c>
      <c r="K21" s="237"/>
    </row>
    <row r="22" spans="1:11" ht="18" customHeight="1">
      <c r="A22" s="96" t="s">
        <v>425</v>
      </c>
      <c r="B22" s="674" t="s">
        <v>609</v>
      </c>
      <c r="C22" s="898">
        <v>443.38569768999997</v>
      </c>
      <c r="D22" s="1082">
        <f t="shared" si="0"/>
        <v>3.1821539206103602E-2</v>
      </c>
      <c r="E22" s="898">
        <v>386.82591282999999</v>
      </c>
      <c r="F22" s="1083">
        <f t="shared" si="1"/>
        <v>2.6075869247849354E-2</v>
      </c>
      <c r="G22" s="1047">
        <v>450.19234235000005</v>
      </c>
      <c r="H22" s="1084">
        <f t="shared" si="2"/>
        <v>2.5560707995981802E-2</v>
      </c>
      <c r="I22" s="1392">
        <f t="shared" si="3"/>
        <v>-0.12756339492832408</v>
      </c>
      <c r="J22" s="1393">
        <f t="shared" si="4"/>
        <v>0.16381123243893944</v>
      </c>
      <c r="K22" s="237"/>
    </row>
    <row r="23" spans="1:11" ht="18" customHeight="1">
      <c r="A23" s="96" t="s">
        <v>426</v>
      </c>
      <c r="B23" s="674" t="s">
        <v>610</v>
      </c>
      <c r="C23" s="898">
        <v>3191.6984360500001</v>
      </c>
      <c r="D23" s="1082">
        <f t="shared" si="0"/>
        <v>0.22906638045829619</v>
      </c>
      <c r="E23" s="898">
        <v>3050.3587346599998</v>
      </c>
      <c r="F23" s="1083">
        <f t="shared" si="1"/>
        <v>0.20562416551185253</v>
      </c>
      <c r="G23" s="1047">
        <v>4017.7088042800001</v>
      </c>
      <c r="H23" s="1084">
        <f t="shared" si="2"/>
        <v>0.22811467876822777</v>
      </c>
      <c r="I23" s="1392">
        <f t="shared" si="3"/>
        <v>-4.4283538755910873E-2</v>
      </c>
      <c r="J23" s="1393">
        <f t="shared" si="4"/>
        <v>0.31712665747421459</v>
      </c>
      <c r="K23" s="237"/>
    </row>
    <row r="24" spans="1:11" ht="18" customHeight="1">
      <c r="A24" s="96" t="s">
        <v>427</v>
      </c>
      <c r="B24" s="674" t="s">
        <v>428</v>
      </c>
      <c r="C24" s="898">
        <v>460.16278589999996</v>
      </c>
      <c r="D24" s="1082">
        <f t="shared" si="0"/>
        <v>3.3025621279612519E-2</v>
      </c>
      <c r="E24" s="898">
        <v>478.35775558</v>
      </c>
      <c r="F24" s="1083">
        <f t="shared" si="1"/>
        <v>3.2246015260308021E-2</v>
      </c>
      <c r="G24" s="1047">
        <v>635.26293794000003</v>
      </c>
      <c r="H24" s="1084">
        <f t="shared" si="2"/>
        <v>3.6068517675340347E-2</v>
      </c>
      <c r="I24" s="1392">
        <f t="shared" si="3"/>
        <v>3.9540289300912898E-2</v>
      </c>
      <c r="J24" s="1393">
        <f t="shared" si="4"/>
        <v>0.32800802439119103</v>
      </c>
      <c r="K24" s="237"/>
    </row>
    <row r="25" spans="1:11" ht="18" customHeight="1">
      <c r="A25" s="96" t="s">
        <v>251</v>
      </c>
      <c r="B25" s="674" t="s">
        <v>595</v>
      </c>
      <c r="C25" s="898">
        <v>1107.9010886199999</v>
      </c>
      <c r="D25" s="1082">
        <f t="shared" si="0"/>
        <v>7.9513430657962611E-2</v>
      </c>
      <c r="E25" s="898">
        <v>1036.91271461</v>
      </c>
      <c r="F25" s="1083">
        <f t="shared" si="1"/>
        <v>6.9898110418175563E-2</v>
      </c>
      <c r="G25" s="1047">
        <v>1547.5489428800001</v>
      </c>
      <c r="H25" s="1084">
        <f t="shared" si="2"/>
        <v>8.7865658558210269E-2</v>
      </c>
      <c r="I25" s="1392">
        <f t="shared" si="3"/>
        <v>-6.4074649568602676E-2</v>
      </c>
      <c r="J25" s="1393">
        <f t="shared" si="4"/>
        <v>0.49245825716589742</v>
      </c>
      <c r="K25" s="237"/>
    </row>
    <row r="26" spans="1:11" ht="18" customHeight="1">
      <c r="A26" s="96" t="s">
        <v>254</v>
      </c>
      <c r="B26" s="674" t="s">
        <v>611</v>
      </c>
      <c r="C26" s="898">
        <v>351.50728814999997</v>
      </c>
      <c r="D26" s="1082">
        <f t="shared" si="0"/>
        <v>2.5227478038583235E-2</v>
      </c>
      <c r="E26" s="898">
        <v>421.19879979000001</v>
      </c>
      <c r="F26" s="1083">
        <f t="shared" si="1"/>
        <v>2.8392939734370688E-2</v>
      </c>
      <c r="G26" s="1047">
        <v>474.73622725000001</v>
      </c>
      <c r="H26" s="1084">
        <f t="shared" si="2"/>
        <v>2.6954243638416496E-2</v>
      </c>
      <c r="I26" s="1392">
        <f t="shared" si="3"/>
        <v>0.19826477000459899</v>
      </c>
      <c r="J26" s="1393">
        <f t="shared" si="4"/>
        <v>0.12710726499385214</v>
      </c>
      <c r="K26" s="237"/>
    </row>
    <row r="27" spans="1:11" ht="18" customHeight="1">
      <c r="A27" s="96" t="s">
        <v>236</v>
      </c>
      <c r="B27" s="674" t="s">
        <v>429</v>
      </c>
      <c r="C27" s="898">
        <v>164.08190199000001</v>
      </c>
      <c r="D27" s="1082">
        <f t="shared" si="0"/>
        <v>1.1776064731879138E-2</v>
      </c>
      <c r="E27" s="898">
        <v>144.19673646000001</v>
      </c>
      <c r="F27" s="1083">
        <f t="shared" si="1"/>
        <v>9.7202775749669068E-3</v>
      </c>
      <c r="G27" s="1047">
        <v>103.56457376</v>
      </c>
      <c r="H27" s="1084">
        <f t="shared" si="2"/>
        <v>5.8801174066831149E-3</v>
      </c>
      <c r="I27" s="1392">
        <f t="shared" si="3"/>
        <v>-0.12119048651210722</v>
      </c>
      <c r="J27" s="1393">
        <f t="shared" si="4"/>
        <v>-0.28178281768028307</v>
      </c>
      <c r="K27" s="237"/>
    </row>
    <row r="28" spans="1:11" ht="18" customHeight="1">
      <c r="A28" s="96" t="s">
        <v>246</v>
      </c>
      <c r="B28" s="674" t="s">
        <v>119</v>
      </c>
      <c r="C28" s="898">
        <v>60.764721840000007</v>
      </c>
      <c r="D28" s="1082">
        <f t="shared" si="0"/>
        <v>4.3610495071301682E-3</v>
      </c>
      <c r="E28" s="898">
        <v>56.893332270000002</v>
      </c>
      <c r="F28" s="1083">
        <f t="shared" si="1"/>
        <v>3.8351698894560542E-3</v>
      </c>
      <c r="G28" s="1047">
        <v>64.066974349999995</v>
      </c>
      <c r="H28" s="1084">
        <f t="shared" si="2"/>
        <v>3.6375501524485354E-3</v>
      </c>
      <c r="I28" s="1392">
        <f t="shared" si="3"/>
        <v>-6.3711137857156444E-2</v>
      </c>
      <c r="J28" s="1393">
        <f t="shared" si="4"/>
        <v>0.12608932881547305</v>
      </c>
      <c r="K28" s="237"/>
    </row>
    <row r="29" spans="1:11" ht="18" customHeight="1">
      <c r="A29" s="96" t="s">
        <v>430</v>
      </c>
      <c r="B29" s="674" t="s">
        <v>596</v>
      </c>
      <c r="C29" s="898">
        <v>475.92905457999996</v>
      </c>
      <c r="D29" s="1082">
        <f t="shared" si="0"/>
        <v>3.4157157410679512E-2</v>
      </c>
      <c r="E29" s="898">
        <v>520.64385619999996</v>
      </c>
      <c r="F29" s="1083">
        <f t="shared" si="1"/>
        <v>3.5096514138993805E-2</v>
      </c>
      <c r="G29" s="1047">
        <v>562.60219057000006</v>
      </c>
      <c r="H29" s="1084">
        <f t="shared" si="2"/>
        <v>3.1943036249780135E-2</v>
      </c>
      <c r="I29" s="1392">
        <f t="shared" si="3"/>
        <v>9.3952662040059989E-2</v>
      </c>
      <c r="J29" s="1393">
        <f t="shared" si="4"/>
        <v>8.0589320070421119E-2</v>
      </c>
      <c r="K29" s="237"/>
    </row>
    <row r="30" spans="1:11" ht="18" customHeight="1">
      <c r="A30" s="96" t="s">
        <v>431</v>
      </c>
      <c r="B30" s="674" t="s">
        <v>612</v>
      </c>
      <c r="C30" s="898">
        <v>36.119621760000001</v>
      </c>
      <c r="D30" s="1082">
        <f t="shared" si="0"/>
        <v>2.5922846991539208E-3</v>
      </c>
      <c r="E30" s="898">
        <v>54.074348409999999</v>
      </c>
      <c r="F30" s="1083">
        <f t="shared" si="1"/>
        <v>3.6451426650455161E-3</v>
      </c>
      <c r="G30" s="1047">
        <v>70.521579560000006</v>
      </c>
      <c r="H30" s="1084">
        <f t="shared" si="2"/>
        <v>4.004025242053429E-3</v>
      </c>
      <c r="I30" s="1392">
        <f t="shared" si="3"/>
        <v>0.49709066084085141</v>
      </c>
      <c r="J30" s="1393">
        <f t="shared" si="4"/>
        <v>0.3041595809032146</v>
      </c>
      <c r="K30" s="237"/>
    </row>
    <row r="31" spans="1:11" ht="18" customHeight="1">
      <c r="A31" s="96" t="s">
        <v>432</v>
      </c>
      <c r="B31" s="674" t="s">
        <v>597</v>
      </c>
      <c r="C31" s="898">
        <v>80.944851</v>
      </c>
      <c r="D31" s="1082">
        <f t="shared" si="0"/>
        <v>5.8093658930550756E-3</v>
      </c>
      <c r="E31" s="898">
        <v>82.493103810000008</v>
      </c>
      <c r="F31" s="1083">
        <f t="shared" si="1"/>
        <v>5.5608461518558286E-3</v>
      </c>
      <c r="G31" s="1047">
        <v>88.252047169999997</v>
      </c>
      <c r="H31" s="1084">
        <f t="shared" si="2"/>
        <v>5.0107134119270116E-3</v>
      </c>
      <c r="I31" s="1392">
        <f t="shared" si="3"/>
        <v>1.9127255049243442E-2</v>
      </c>
      <c r="J31" s="1393">
        <f t="shared" si="4"/>
        <v>6.9811209592308687E-2</v>
      </c>
      <c r="K31" s="237"/>
    </row>
    <row r="32" spans="1:11" ht="18" customHeight="1">
      <c r="A32" s="96" t="s">
        <v>256</v>
      </c>
      <c r="B32" s="674" t="s">
        <v>613</v>
      </c>
      <c r="C32" s="898">
        <v>1.9175100000000001E-3</v>
      </c>
      <c r="D32" s="1082">
        <f t="shared" si="0"/>
        <v>1.376186015042765E-7</v>
      </c>
      <c r="E32" s="898">
        <v>0</v>
      </c>
      <c r="F32" s="1083">
        <f t="shared" si="1"/>
        <v>0</v>
      </c>
      <c r="G32" s="1046">
        <v>0</v>
      </c>
      <c r="H32" s="1084">
        <f t="shared" si="2"/>
        <v>0</v>
      </c>
      <c r="I32" s="1392">
        <f t="shared" si="3"/>
        <v>-1</v>
      </c>
      <c r="J32" s="1393" t="str">
        <f t="shared" si="4"/>
        <v>-</v>
      </c>
      <c r="K32" s="237"/>
    </row>
    <row r="33" spans="1:11" ht="18" customHeight="1" thickBot="1">
      <c r="A33" s="96" t="s">
        <v>433</v>
      </c>
      <c r="B33" s="674" t="s">
        <v>614</v>
      </c>
      <c r="C33" s="898">
        <v>0</v>
      </c>
      <c r="D33" s="1082">
        <f t="shared" si="0"/>
        <v>0</v>
      </c>
      <c r="E33" s="898">
        <v>0</v>
      </c>
      <c r="F33" s="1082">
        <f t="shared" si="1"/>
        <v>0</v>
      </c>
      <c r="G33" s="1046">
        <v>9.2732910000000002E-2</v>
      </c>
      <c r="H33" s="1083">
        <f t="shared" si="2"/>
        <v>5.2651247281431254E-6</v>
      </c>
      <c r="I33" s="1392" t="str">
        <f t="shared" si="3"/>
        <v>-</v>
      </c>
      <c r="J33" s="1393" t="str">
        <f t="shared" si="4"/>
        <v>-</v>
      </c>
      <c r="K33" s="237"/>
    </row>
    <row r="34" spans="1:11" s="86" customFormat="1" ht="24.75" customHeight="1" thickTop="1" thickBot="1">
      <c r="A34" s="97" t="s">
        <v>57</v>
      </c>
      <c r="B34" s="336"/>
      <c r="C34" s="899">
        <f>'Q56 MCTV'!C35</f>
        <v>13933.508835580002</v>
      </c>
      <c r="D34" s="299">
        <f t="shared" si="0"/>
        <v>1</v>
      </c>
      <c r="E34" s="899">
        <f>'Q56 MCTV'!E35</f>
        <v>14834.631557370001</v>
      </c>
      <c r="F34" s="299">
        <f t="shared" si="1"/>
        <v>1</v>
      </c>
      <c r="G34" s="1240">
        <v>17612.671073930003</v>
      </c>
      <c r="H34" s="300">
        <f t="shared" si="2"/>
        <v>1</v>
      </c>
      <c r="I34" s="1365">
        <f t="shared" si="3"/>
        <v>6.4673064941756217E-2</v>
      </c>
      <c r="J34" s="1394">
        <f t="shared" si="4"/>
        <v>0.18726717315603586</v>
      </c>
      <c r="K34" s="237"/>
    </row>
    <row r="35" spans="1:11" s="200" customFormat="1" ht="13.5" thickTop="1">
      <c r="A35" s="1291" t="s">
        <v>400</v>
      </c>
      <c r="B35" s="1457"/>
      <c r="C35" s="1457"/>
      <c r="D35" s="1457"/>
      <c r="E35" s="1457"/>
      <c r="F35" s="1457"/>
    </row>
    <row r="36" spans="1:11" s="86" customFormat="1" ht="15">
      <c r="A36" s="573" t="s">
        <v>617</v>
      </c>
      <c r="B36" s="570"/>
      <c r="C36" s="571"/>
      <c r="D36" s="572"/>
      <c r="E36" s="571"/>
      <c r="F36" s="572"/>
      <c r="G36" s="571"/>
      <c r="H36" s="572"/>
      <c r="I36" s="195"/>
      <c r="J36" s="195"/>
      <c r="K36" s="195"/>
    </row>
    <row r="37" spans="1:11" s="199" customFormat="1" ht="14.25" customHeight="1">
      <c r="A37" s="865" t="str">
        <f>+data!A1</f>
        <v>Fonte: AT - Autoridade Tributária e Aduaneira</v>
      </c>
      <c r="B37" s="865"/>
      <c r="C37" s="240"/>
      <c r="D37" s="240"/>
      <c r="E37" s="240"/>
      <c r="F37" s="240"/>
      <c r="G37" s="240"/>
      <c r="H37" s="865"/>
    </row>
    <row r="38" spans="1:11" s="199" customFormat="1" ht="14.25" customHeight="1">
      <c r="A38" s="282" t="str">
        <f>+data!A2</f>
        <v>Data: 2015-11</v>
      </c>
      <c r="C38" s="866"/>
      <c r="D38" s="866"/>
      <c r="E38" s="866"/>
      <c r="F38" s="866"/>
      <c r="G38" s="866"/>
      <c r="H38" s="866"/>
    </row>
    <row r="39" spans="1:11" ht="14.1" customHeight="1">
      <c r="A39" s="199" t="str">
        <f>+data!A3</f>
        <v xml:space="preserve"> </v>
      </c>
      <c r="G39" s="237"/>
    </row>
    <row r="40" spans="1:11">
      <c r="A40" s="199"/>
      <c r="G40" s="839"/>
    </row>
    <row r="42" spans="1:11">
      <c r="G42" s="237"/>
    </row>
    <row r="46" spans="1:11">
      <c r="D46" s="1456"/>
      <c r="F46" s="1456"/>
      <c r="H46" s="1456"/>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row r="67" spans="4:8">
      <c r="D67" s="1456"/>
      <c r="F67" s="1456"/>
      <c r="H67" s="1456"/>
    </row>
    <row r="68" spans="4:8">
      <c r="D68" s="1456"/>
      <c r="F68" s="1456"/>
      <c r="H68" s="1456"/>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E34" formula="1"/>
    <ignoredError sqref="I11" twoDigitTextYea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B1:Z19"/>
  <sheetViews>
    <sheetView workbookViewId="0"/>
  </sheetViews>
  <sheetFormatPr defaultRowHeight="12.75"/>
  <cols>
    <col min="1" max="1" width="0.42578125" customWidth="1"/>
    <col min="2" max="14" width="14.7109375" customWidth="1"/>
    <col min="15" max="24" width="11.5703125" customWidth="1"/>
    <col min="25" max="25" width="4.7109375" customWidth="1"/>
  </cols>
  <sheetData>
    <row r="1" spans="2:26" s="607" customFormat="1" ht="8.25" customHeight="1"/>
    <row r="2" spans="2:26" s="607" customFormat="1" ht="18" customHeight="1">
      <c r="B2" s="608" t="s">
        <v>458</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6" s="666" customFormat="1" ht="18" hidden="1" customHeight="1">
      <c r="C3" s="667">
        <v>107104888.95999417</v>
      </c>
      <c r="D3" s="667">
        <v>5849957220.520031</v>
      </c>
      <c r="E3" s="667">
        <v>5851456764.8200312</v>
      </c>
      <c r="F3" s="667">
        <v>105584674.46999511</v>
      </c>
      <c r="G3" s="667">
        <v>106610807.28999417</v>
      </c>
      <c r="H3" s="667">
        <v>562854.52</v>
      </c>
      <c r="I3" s="667">
        <v>23411850.820000604</v>
      </c>
      <c r="J3" s="667">
        <v>-37464398.020000026</v>
      </c>
      <c r="K3" s="667">
        <v>61965.58</v>
      </c>
      <c r="L3" s="667">
        <v>-9.999370202422142E-3</v>
      </c>
      <c r="M3" s="667">
        <v>6100469.0399999656</v>
      </c>
      <c r="N3" s="667">
        <v>4392427.3400000073</v>
      </c>
      <c r="O3" s="667">
        <v>1909.79</v>
      </c>
      <c r="P3" s="667">
        <v>7735.55</v>
      </c>
      <c r="Q3" s="667">
        <v>30884014.770001158</v>
      </c>
      <c r="R3" s="667">
        <v>-34372054.679999977</v>
      </c>
      <c r="S3" s="668">
        <f>(+G3+H3+K3+L3+N3)/1000000</f>
        <v>111.62805471999479</v>
      </c>
      <c r="T3" s="669" t="e">
        <f>+#REF!</f>
        <v>#REF!</v>
      </c>
      <c r="U3" s="671">
        <v>8.1051976000000003</v>
      </c>
      <c r="V3" s="671">
        <v>7.0186164400000006</v>
      </c>
      <c r="W3" s="669" t="e">
        <f>SUM(T3:V3)</f>
        <v>#REF!</v>
      </c>
      <c r="X3" s="670" t="e">
        <f>+S3/W3</f>
        <v>#REF!</v>
      </c>
    </row>
    <row r="4" spans="2:26" s="607" customFormat="1" ht="18" customHeight="1">
      <c r="B4" s="609" t="s">
        <v>487</v>
      </c>
      <c r="C4" s="610">
        <v>8432442.5600000042</v>
      </c>
      <c r="D4" s="610">
        <v>834475.1</v>
      </c>
      <c r="E4" s="610">
        <v>851459.04</v>
      </c>
      <c r="F4" s="610">
        <v>8389936.1400000043</v>
      </c>
      <c r="G4" s="610">
        <v>8430529.9700000044</v>
      </c>
      <c r="H4" s="610">
        <v>0</v>
      </c>
      <c r="I4" s="610">
        <v>4977722.8899999997</v>
      </c>
      <c r="J4" s="610">
        <v>-1067961.79</v>
      </c>
      <c r="K4" s="610">
        <v>0</v>
      </c>
      <c r="L4" s="610">
        <v>0</v>
      </c>
      <c r="M4" s="610">
        <v>246338.1</v>
      </c>
      <c r="N4" s="610">
        <v>221801.91</v>
      </c>
      <c r="O4" s="610">
        <v>671.89</v>
      </c>
      <c r="P4" s="610">
        <v>0</v>
      </c>
      <c r="Q4" s="610">
        <v>5431105.5100000026</v>
      </c>
      <c r="R4" s="610">
        <v>-1052532.51</v>
      </c>
      <c r="S4" s="616">
        <f>(+G4+H4+K4+L4+N4)/1000000</f>
        <v>8.6523318800000037</v>
      </c>
      <c r="T4" s="620" t="e">
        <f>+#REF!</f>
        <v>#REF!</v>
      </c>
      <c r="U4" s="621">
        <v>0.43144245999999997</v>
      </c>
      <c r="V4" s="621">
        <v>2.775E-5</v>
      </c>
      <c r="W4" s="620" t="e">
        <f>SUM(T4:V4)</f>
        <v>#REF!</v>
      </c>
      <c r="X4" s="622" t="e">
        <f>+S4/W4</f>
        <v>#REF!</v>
      </c>
    </row>
    <row r="5" spans="2:26" s="607" customFormat="1" ht="18" customHeight="1">
      <c r="B5" s="609" t="s">
        <v>459</v>
      </c>
      <c r="C5" s="610">
        <v>108116.43</v>
      </c>
      <c r="D5" s="610">
        <v>809776.86</v>
      </c>
      <c r="E5" s="610">
        <v>809776.86</v>
      </c>
      <c r="F5" s="610">
        <v>75046.240000000005</v>
      </c>
      <c r="G5" s="610">
        <v>108116.43</v>
      </c>
      <c r="H5" s="610">
        <v>0</v>
      </c>
      <c r="I5" s="610">
        <v>45964.14</v>
      </c>
      <c r="J5" s="610">
        <v>-370106.69</v>
      </c>
      <c r="K5" s="610">
        <v>0</v>
      </c>
      <c r="L5" s="610">
        <v>0</v>
      </c>
      <c r="M5" s="610">
        <v>13016.61</v>
      </c>
      <c r="N5" s="610">
        <v>83094.399999999994</v>
      </c>
      <c r="O5" s="610">
        <v>0</v>
      </c>
      <c r="P5" s="610">
        <v>0</v>
      </c>
      <c r="Q5" s="610">
        <v>91020.090000000069</v>
      </c>
      <c r="R5" s="610">
        <v>-319051.63</v>
      </c>
      <c r="S5" s="616">
        <f>(+G5+H5+K5+L5+N5)/1000000</f>
        <v>0.19121083</v>
      </c>
      <c r="T5" s="710" t="e">
        <f>+#REF!</f>
        <v>#REF!</v>
      </c>
      <c r="U5" s="621">
        <v>0</v>
      </c>
      <c r="V5" s="621">
        <v>2.2239769999999999E-2</v>
      </c>
      <c r="W5" s="620" t="e">
        <f>SUM(T5:V5)</f>
        <v>#REF!</v>
      </c>
      <c r="X5" s="622" t="e">
        <f>+S5/W5</f>
        <v>#REF!</v>
      </c>
      <c r="Z5" s="607" t="e">
        <f>+G5/(T5*1000000)</f>
        <v>#REF!</v>
      </c>
    </row>
    <row r="6" spans="2:26" s="607" customFormat="1" ht="18" customHeight="1">
      <c r="B6" s="609" t="s">
        <v>460</v>
      </c>
      <c r="C6" s="610">
        <f t="shared" ref="C6:R6" si="0">+C3-C4</f>
        <v>98672446.399994165</v>
      </c>
      <c r="D6" s="610">
        <f t="shared" si="0"/>
        <v>5849122745.4200306</v>
      </c>
      <c r="E6" s="610">
        <f t="shared" si="0"/>
        <v>5850605305.7800312</v>
      </c>
      <c r="F6" s="610">
        <f t="shared" si="0"/>
        <v>97194738.329995111</v>
      </c>
      <c r="G6" s="610">
        <f t="shared" si="0"/>
        <v>98180277.319994166</v>
      </c>
      <c r="H6" s="610">
        <f t="shared" si="0"/>
        <v>562854.52</v>
      </c>
      <c r="I6" s="610">
        <f t="shared" si="0"/>
        <v>18434127.930000603</v>
      </c>
      <c r="J6" s="610">
        <f t="shared" si="0"/>
        <v>-36396436.230000027</v>
      </c>
      <c r="K6" s="610">
        <f t="shared" si="0"/>
        <v>61965.58</v>
      </c>
      <c r="L6" s="610">
        <f t="shared" si="0"/>
        <v>-9.999370202422142E-3</v>
      </c>
      <c r="M6" s="610">
        <f t="shared" si="0"/>
        <v>5854130.939999966</v>
      </c>
      <c r="N6" s="610">
        <f t="shared" si="0"/>
        <v>4170625.4300000072</v>
      </c>
      <c r="O6" s="610">
        <f t="shared" si="0"/>
        <v>1237.9000000000001</v>
      </c>
      <c r="P6" s="610">
        <f t="shared" si="0"/>
        <v>7735.55</v>
      </c>
      <c r="Q6" s="610">
        <f t="shared" si="0"/>
        <v>25452909.260001156</v>
      </c>
      <c r="R6" s="610">
        <f t="shared" si="0"/>
        <v>-33319522.169999976</v>
      </c>
      <c r="S6" s="616">
        <f t="shared" ref="S6:S17" si="1">(+G6+H6+K6+L6+N6)/1000000</f>
        <v>102.9757228399948</v>
      </c>
      <c r="T6" s="620" t="e">
        <f>+#REF!</f>
        <v>#REF!</v>
      </c>
      <c r="U6" s="621">
        <f>+U3-U4</f>
        <v>7.6737551400000008</v>
      </c>
      <c r="V6" s="621">
        <f>+V3-V4</f>
        <v>7.0185886900000005</v>
      </c>
      <c r="W6" s="620" t="e">
        <f>SUM(T6:V6)</f>
        <v>#REF!</v>
      </c>
      <c r="X6" s="622" t="e">
        <f>+S6/W6</f>
        <v>#REF!</v>
      </c>
    </row>
    <row r="7" spans="2:26" s="607" customFormat="1" ht="18" customHeight="1">
      <c r="B7" s="609" t="s">
        <v>461</v>
      </c>
      <c r="C7" s="610">
        <v>162176315.04999596</v>
      </c>
      <c r="D7" s="610">
        <v>219424899.96999964</v>
      </c>
      <c r="E7" s="610">
        <v>220159147.97999978</v>
      </c>
      <c r="F7" s="610">
        <v>125316162.6199941</v>
      </c>
      <c r="G7" s="610">
        <v>162000080.9499962</v>
      </c>
      <c r="H7" s="610">
        <v>22202.86</v>
      </c>
      <c r="I7" s="610">
        <v>62922481.909999639</v>
      </c>
      <c r="J7" s="610">
        <v>-70357745.520000204</v>
      </c>
      <c r="K7" s="610">
        <v>157407.71</v>
      </c>
      <c r="L7" s="610">
        <v>-6630.4500006772578</v>
      </c>
      <c r="M7" s="610">
        <v>9535844.6800000723</v>
      </c>
      <c r="N7" s="610">
        <v>30868827.499999899</v>
      </c>
      <c r="O7" s="610">
        <v>11990.7</v>
      </c>
      <c r="P7" s="610">
        <v>8215.25</v>
      </c>
      <c r="Q7" s="610">
        <v>92785584.689999402</v>
      </c>
      <c r="R7" s="610">
        <v>-59645192.910000674</v>
      </c>
      <c r="S7" s="616">
        <f t="shared" si="1"/>
        <v>193.04188856999545</v>
      </c>
      <c r="T7" s="620" t="e">
        <f>+#REF!</f>
        <v>#REF!</v>
      </c>
      <c r="U7" s="621">
        <v>31.050508649999998</v>
      </c>
      <c r="V7" s="621">
        <v>3.7051278999999999</v>
      </c>
      <c r="W7" s="620" t="e">
        <f t="shared" ref="W7:W17" si="2">SUM(T7:V7)</f>
        <v>#REF!</v>
      </c>
      <c r="X7" s="622" t="e">
        <f t="shared" ref="X7:X18" si="3">+S7/W7</f>
        <v>#REF!</v>
      </c>
    </row>
    <row r="8" spans="2:26" s="607" customFormat="1" ht="18" customHeight="1">
      <c r="B8" s="609" t="s">
        <v>462</v>
      </c>
      <c r="C8" s="610">
        <v>228686889.96000183</v>
      </c>
      <c r="D8" s="610">
        <v>119406431.96999955</v>
      </c>
      <c r="E8" s="610">
        <v>120570038.18999963</v>
      </c>
      <c r="F8" s="610">
        <v>195691977.07000038</v>
      </c>
      <c r="G8" s="610">
        <v>228058217.72000191</v>
      </c>
      <c r="H8" s="610">
        <v>82983.600000000006</v>
      </c>
      <c r="I8" s="610">
        <v>92519021.090000227</v>
      </c>
      <c r="J8" s="610">
        <v>-74460350.920000464</v>
      </c>
      <c r="K8" s="610">
        <v>160089.26</v>
      </c>
      <c r="L8" s="610">
        <v>15745.25000064075</v>
      </c>
      <c r="M8" s="610">
        <v>13571876.999999944</v>
      </c>
      <c r="N8" s="610">
        <v>47024861.689999625</v>
      </c>
      <c r="O8" s="610">
        <v>14964.76</v>
      </c>
      <c r="P8" s="610">
        <v>13743.91</v>
      </c>
      <c r="Q8" s="610">
        <v>137645539.50999954</v>
      </c>
      <c r="R8" s="610">
        <v>-58785587.469999567</v>
      </c>
      <c r="S8" s="616">
        <f t="shared" si="1"/>
        <v>275.34189752000219</v>
      </c>
      <c r="T8" s="620" t="e">
        <f>+#REF!</f>
        <v>#REF!</v>
      </c>
      <c r="U8" s="621">
        <v>42.091249500000004</v>
      </c>
      <c r="V8" s="621">
        <v>9.5652574000000001</v>
      </c>
      <c r="W8" s="620" t="e">
        <f t="shared" si="2"/>
        <v>#REF!</v>
      </c>
      <c r="X8" s="622" t="e">
        <f t="shared" si="3"/>
        <v>#REF!</v>
      </c>
    </row>
    <row r="9" spans="2:26" s="607" customFormat="1" ht="18" customHeight="1">
      <c r="B9" s="609" t="s">
        <v>463</v>
      </c>
      <c r="C9" s="610">
        <v>172057777.76000088</v>
      </c>
      <c r="D9" s="610">
        <v>39760416.129999936</v>
      </c>
      <c r="E9" s="610">
        <v>41855135.949999966</v>
      </c>
      <c r="F9" s="610">
        <v>156402285.92000011</v>
      </c>
      <c r="G9" s="610">
        <v>170702784.21000099</v>
      </c>
      <c r="H9" s="610">
        <v>80673.63</v>
      </c>
      <c r="I9" s="610">
        <v>66202069.220000118</v>
      </c>
      <c r="J9" s="610">
        <v>-52432690.280000165</v>
      </c>
      <c r="K9" s="610">
        <v>251688.19</v>
      </c>
      <c r="L9" s="610">
        <v>26628.380000829697</v>
      </c>
      <c r="M9" s="610">
        <v>9972642.5200000349</v>
      </c>
      <c r="N9" s="610">
        <v>32782154.340000033</v>
      </c>
      <c r="O9" s="610">
        <v>27546.48</v>
      </c>
      <c r="P9" s="610">
        <v>9777.7000000000007</v>
      </c>
      <c r="Q9" s="610">
        <v>97124461.040000975</v>
      </c>
      <c r="R9" s="610">
        <v>-40284644.490000121</v>
      </c>
      <c r="S9" s="616">
        <f t="shared" si="1"/>
        <v>203.84392875000185</v>
      </c>
      <c r="T9" s="620" t="e">
        <f>+#REF!</f>
        <v>#REF!</v>
      </c>
      <c r="U9" s="621">
        <v>52.727498839999996</v>
      </c>
      <c r="V9" s="621">
        <v>13.572381630000001</v>
      </c>
      <c r="W9" s="620" t="e">
        <f t="shared" si="2"/>
        <v>#REF!</v>
      </c>
      <c r="X9" s="622" t="e">
        <f t="shared" si="3"/>
        <v>#REF!</v>
      </c>
    </row>
    <row r="10" spans="2:26" s="607" customFormat="1" ht="18" customHeight="1">
      <c r="B10" s="609" t="s">
        <v>464</v>
      </c>
      <c r="C10" s="610">
        <v>119669954.44999987</v>
      </c>
      <c r="D10" s="610">
        <v>19650724.890000075</v>
      </c>
      <c r="E10" s="610">
        <v>20533278.430000059</v>
      </c>
      <c r="F10" s="610">
        <v>111744375.18999983</v>
      </c>
      <c r="G10" s="610">
        <v>118975486.7499999</v>
      </c>
      <c r="H10" s="610">
        <v>45380.08</v>
      </c>
      <c r="I10" s="610">
        <v>45061015.25000003</v>
      </c>
      <c r="J10" s="610">
        <v>-31716453.660000045</v>
      </c>
      <c r="K10" s="610">
        <v>188200.58</v>
      </c>
      <c r="L10" s="610">
        <v>9044.9699997678399</v>
      </c>
      <c r="M10" s="610">
        <v>6765931.5900000222</v>
      </c>
      <c r="N10" s="610">
        <v>20720037.599999998</v>
      </c>
      <c r="O10" s="610">
        <v>16129.64</v>
      </c>
      <c r="P10" s="610">
        <v>14130.52</v>
      </c>
      <c r="Q10" s="610">
        <v>64790810.189999796</v>
      </c>
      <c r="R10" s="610">
        <v>-23732773.700000022</v>
      </c>
      <c r="S10" s="616">
        <f t="shared" si="1"/>
        <v>139.93814997999965</v>
      </c>
      <c r="T10" s="620" t="e">
        <f>+#REF!</f>
        <v>#REF!</v>
      </c>
      <c r="U10" s="621">
        <v>52.75442013</v>
      </c>
      <c r="V10" s="621">
        <v>7.2574506699999999</v>
      </c>
      <c r="W10" s="620" t="e">
        <f t="shared" si="2"/>
        <v>#REF!</v>
      </c>
      <c r="X10" s="622" t="e">
        <f t="shared" si="3"/>
        <v>#REF!</v>
      </c>
    </row>
    <row r="11" spans="2:26" s="607" customFormat="1" ht="18" customHeight="1">
      <c r="B11" s="609" t="s">
        <v>465</v>
      </c>
      <c r="C11" s="610">
        <v>171862285.73000038</v>
      </c>
      <c r="D11" s="610">
        <v>23794375.000000063</v>
      </c>
      <c r="E11" s="610">
        <v>28441893.690000057</v>
      </c>
      <c r="F11" s="610">
        <v>160371431.03000042</v>
      </c>
      <c r="G11" s="610">
        <v>168865535.24000034</v>
      </c>
      <c r="H11" s="610">
        <v>77618.19</v>
      </c>
      <c r="I11" s="610">
        <v>60856563.699999847</v>
      </c>
      <c r="J11" s="610">
        <v>-43931400.470000066</v>
      </c>
      <c r="K11" s="610">
        <v>315112.28000000003</v>
      </c>
      <c r="L11" s="610">
        <v>139666.01000027359</v>
      </c>
      <c r="M11" s="610">
        <v>9844784.7600000072</v>
      </c>
      <c r="N11" s="610">
        <v>26982046.73</v>
      </c>
      <c r="O11" s="610">
        <v>25911.08</v>
      </c>
      <c r="P11" s="610">
        <v>4514.22</v>
      </c>
      <c r="Q11" s="610">
        <v>87290936.560000151</v>
      </c>
      <c r="R11" s="610">
        <v>-33053738.250000093</v>
      </c>
      <c r="S11" s="616">
        <f t="shared" si="1"/>
        <v>196.37997845000061</v>
      </c>
      <c r="T11" s="620" t="e">
        <f>+#REF!</f>
        <v>#REF!</v>
      </c>
      <c r="U11" s="621">
        <v>116.10581291</v>
      </c>
      <c r="V11" s="621">
        <v>16.526415329999999</v>
      </c>
      <c r="W11" s="620" t="e">
        <f t="shared" si="2"/>
        <v>#REF!</v>
      </c>
      <c r="X11" s="622" t="e">
        <f t="shared" si="3"/>
        <v>#REF!</v>
      </c>
    </row>
    <row r="12" spans="2:26" s="607" customFormat="1" ht="18" customHeight="1">
      <c r="B12" s="609" t="s">
        <v>466</v>
      </c>
      <c r="C12" s="610">
        <v>262164606.40999988</v>
      </c>
      <c r="D12" s="610">
        <v>30976292.619999975</v>
      </c>
      <c r="E12" s="610">
        <v>43916134.270000018</v>
      </c>
      <c r="F12" s="610">
        <v>245189504.07000038</v>
      </c>
      <c r="G12" s="610">
        <v>255653438.61000001</v>
      </c>
      <c r="H12" s="610">
        <v>151553.04999999999</v>
      </c>
      <c r="I12" s="610">
        <v>95701634.95999974</v>
      </c>
      <c r="J12" s="610">
        <v>-60573396.500000104</v>
      </c>
      <c r="K12" s="610">
        <v>284917.65000000002</v>
      </c>
      <c r="L12" s="610">
        <v>202250.27000038326</v>
      </c>
      <c r="M12" s="610">
        <v>14760996.059999974</v>
      </c>
      <c r="N12" s="610">
        <v>34050831.159999974</v>
      </c>
      <c r="O12" s="610">
        <v>10772.78</v>
      </c>
      <c r="P12" s="610">
        <v>5939.9</v>
      </c>
      <c r="Q12" s="610">
        <v>131473655.07000001</v>
      </c>
      <c r="R12" s="610">
        <v>-47029708.790000036</v>
      </c>
      <c r="S12" s="616">
        <f t="shared" si="1"/>
        <v>290.34299074000035</v>
      </c>
      <c r="T12" s="620" t="e">
        <f>+#REF!</f>
        <v>#REF!</v>
      </c>
      <c r="U12" s="621">
        <v>238.23260585000003</v>
      </c>
      <c r="V12" s="621">
        <v>25.284182340000001</v>
      </c>
      <c r="W12" s="620" t="e">
        <f t="shared" si="2"/>
        <v>#REF!</v>
      </c>
      <c r="X12" s="622" t="e">
        <f t="shared" si="3"/>
        <v>#REF!</v>
      </c>
    </row>
    <row r="13" spans="2:26" s="607" customFormat="1" ht="18" customHeight="1">
      <c r="B13" s="609" t="s">
        <v>467</v>
      </c>
      <c r="C13" s="610">
        <v>340875180.02000052</v>
      </c>
      <c r="D13" s="610">
        <v>38266718.279999949</v>
      </c>
      <c r="E13" s="610">
        <v>55954038.369999975</v>
      </c>
      <c r="F13" s="610">
        <v>315383888.59000033</v>
      </c>
      <c r="G13" s="610">
        <v>326236912.70000023</v>
      </c>
      <c r="H13" s="610">
        <v>635821.4</v>
      </c>
      <c r="I13" s="610">
        <v>112393395.05000012</v>
      </c>
      <c r="J13" s="610">
        <v>-80212701.790000007</v>
      </c>
      <c r="K13" s="610">
        <v>1004047.05</v>
      </c>
      <c r="L13" s="610">
        <v>2088104.8799997419</v>
      </c>
      <c r="M13" s="610">
        <v>19586164.819999997</v>
      </c>
      <c r="N13" s="610">
        <v>37718681.710000098</v>
      </c>
      <c r="O13" s="610">
        <v>19785.189999999999</v>
      </c>
      <c r="P13" s="610">
        <v>21588.62</v>
      </c>
      <c r="Q13" s="610">
        <v>154724598.91</v>
      </c>
      <c r="R13" s="610">
        <v>-62105533.38000004</v>
      </c>
      <c r="S13" s="616">
        <f t="shared" si="1"/>
        <v>367.68356774000006</v>
      </c>
      <c r="T13" s="620" t="e">
        <f>+#REF!</f>
        <v>#REF!</v>
      </c>
      <c r="U13" s="621">
        <v>305.79264293</v>
      </c>
      <c r="V13" s="621">
        <v>49.241344390000002</v>
      </c>
      <c r="W13" s="620" t="e">
        <f t="shared" si="2"/>
        <v>#REF!</v>
      </c>
      <c r="X13" s="622" t="e">
        <f t="shared" si="3"/>
        <v>#REF!</v>
      </c>
    </row>
    <row r="14" spans="2:26" s="607" customFormat="1" ht="18" customHeight="1">
      <c r="B14" s="609" t="s">
        <v>468</v>
      </c>
      <c r="C14" s="610">
        <v>241462587.55999979</v>
      </c>
      <c r="D14" s="610">
        <v>25884005.870000016</v>
      </c>
      <c r="E14" s="610">
        <v>44386000.089999989</v>
      </c>
      <c r="F14" s="610">
        <v>221440152.70999992</v>
      </c>
      <c r="G14" s="610">
        <v>227752387.43999985</v>
      </c>
      <c r="H14" s="610">
        <v>231403.69</v>
      </c>
      <c r="I14" s="610">
        <v>68129639.529999986</v>
      </c>
      <c r="J14" s="610">
        <v>-65139348.840000018</v>
      </c>
      <c r="K14" s="610">
        <v>653530.68000000005</v>
      </c>
      <c r="L14" s="610">
        <v>2048011.4700002223</v>
      </c>
      <c r="M14" s="610">
        <v>14265145.01999999</v>
      </c>
      <c r="N14" s="610">
        <v>25076809.529999971</v>
      </c>
      <c r="O14" s="610">
        <v>17147.88</v>
      </c>
      <c r="P14" s="610">
        <v>43785.25</v>
      </c>
      <c r="Q14" s="610">
        <v>97278229.270000145</v>
      </c>
      <c r="R14" s="610">
        <v>-52183508.749999993</v>
      </c>
      <c r="S14" s="616">
        <f t="shared" si="1"/>
        <v>255.76214281000006</v>
      </c>
      <c r="T14" s="620" t="e">
        <f>+#REF!</f>
        <v>#REF!</v>
      </c>
      <c r="U14" s="621">
        <v>432.25072168999998</v>
      </c>
      <c r="V14" s="621">
        <v>50.347938689999999</v>
      </c>
      <c r="W14" s="620" t="e">
        <f t="shared" si="2"/>
        <v>#REF!</v>
      </c>
      <c r="X14" s="622" t="e">
        <f t="shared" si="3"/>
        <v>#REF!</v>
      </c>
    </row>
    <row r="15" spans="2:26" s="607" customFormat="1" ht="18" customHeight="1">
      <c r="B15" s="609" t="s">
        <v>469</v>
      </c>
      <c r="C15" s="610">
        <v>460237141.87000072</v>
      </c>
      <c r="D15" s="610">
        <v>40487479.940000005</v>
      </c>
      <c r="E15" s="610">
        <v>72341889.62000002</v>
      </c>
      <c r="F15" s="610">
        <v>427039312.97000021</v>
      </c>
      <c r="G15" s="610">
        <v>438531411.20000041</v>
      </c>
      <c r="H15" s="610">
        <v>278847.2</v>
      </c>
      <c r="I15" s="610">
        <v>140330191.96999997</v>
      </c>
      <c r="J15" s="610">
        <v>-130569405.35999994</v>
      </c>
      <c r="K15" s="610">
        <v>1298121.21</v>
      </c>
      <c r="L15" s="610">
        <v>2107655.1599999666</v>
      </c>
      <c r="M15" s="610">
        <v>29019667.180000048</v>
      </c>
      <c r="N15" s="610">
        <v>39888997.919999965</v>
      </c>
      <c r="O15" s="610">
        <v>17554.259999999998</v>
      </c>
      <c r="P15" s="610">
        <v>10831.34</v>
      </c>
      <c r="Q15" s="610">
        <v>190169457.41999999</v>
      </c>
      <c r="R15" s="610">
        <v>-108065843.73999996</v>
      </c>
      <c r="S15" s="616">
        <f t="shared" si="1"/>
        <v>482.10503269000031</v>
      </c>
      <c r="T15" s="620" t="e">
        <f>+#REF!</f>
        <v>#REF!</v>
      </c>
      <c r="U15" s="621">
        <v>430.36423425999999</v>
      </c>
      <c r="V15" s="621">
        <v>47.755546649999999</v>
      </c>
      <c r="W15" s="620" t="e">
        <f t="shared" si="2"/>
        <v>#REF!</v>
      </c>
      <c r="X15" s="622" t="e">
        <f t="shared" si="3"/>
        <v>#REF!</v>
      </c>
    </row>
    <row r="16" spans="2:26" s="607" customFormat="1" ht="18" customHeight="1">
      <c r="B16" s="609" t="s">
        <v>470</v>
      </c>
      <c r="C16" s="610">
        <v>415250776.67000037</v>
      </c>
      <c r="D16" s="610">
        <v>14684502.060000004</v>
      </c>
      <c r="E16" s="610">
        <v>59615153.559999995</v>
      </c>
      <c r="F16" s="610">
        <v>371599792.17999995</v>
      </c>
      <c r="G16" s="610">
        <v>374861562.44000006</v>
      </c>
      <c r="H16" s="610">
        <v>513214.6</v>
      </c>
      <c r="I16" s="610">
        <v>93404458.609999985</v>
      </c>
      <c r="J16" s="610">
        <v>-106590471.17999998</v>
      </c>
      <c r="K16" s="610">
        <v>101143.65</v>
      </c>
      <c r="L16" s="610">
        <v>1894585.81</v>
      </c>
      <c r="M16" s="610">
        <v>27747170.900000006</v>
      </c>
      <c r="N16" s="610">
        <v>25758364.640000012</v>
      </c>
      <c r="O16" s="610">
        <v>3916.81</v>
      </c>
      <c r="P16" s="610">
        <v>145.24</v>
      </c>
      <c r="Q16" s="610">
        <v>125164213.53000002</v>
      </c>
      <c r="R16" s="610">
        <v>-82844899.049999982</v>
      </c>
      <c r="S16" s="616">
        <f t="shared" si="1"/>
        <v>403.12887114000006</v>
      </c>
      <c r="T16" s="620" t="e">
        <f>+#REF!</f>
        <v>#REF!</v>
      </c>
      <c r="U16" s="621">
        <v>1151.1953348</v>
      </c>
      <c r="V16" s="621">
        <v>103.84100993000001</v>
      </c>
      <c r="W16" s="620" t="e">
        <f t="shared" si="2"/>
        <v>#REF!</v>
      </c>
      <c r="X16" s="622" t="e">
        <f t="shared" si="3"/>
        <v>#REF!</v>
      </c>
    </row>
    <row r="17" spans="2:24" s="607" customFormat="1" ht="18" customHeight="1">
      <c r="B17" s="609" t="s">
        <v>471</v>
      </c>
      <c r="C17" s="610">
        <v>1429394845.7500002</v>
      </c>
      <c r="D17" s="610">
        <v>19057495.619999997</v>
      </c>
      <c r="E17" s="610">
        <v>153969237.67000002</v>
      </c>
      <c r="F17" s="610">
        <v>1298032727.9199998</v>
      </c>
      <c r="G17" s="610">
        <v>1305377073.55</v>
      </c>
      <c r="H17" s="610">
        <v>1348896.5</v>
      </c>
      <c r="I17" s="610">
        <v>296731286.93000007</v>
      </c>
      <c r="J17" s="610">
        <v>-311105126.42999983</v>
      </c>
      <c r="K17" s="610">
        <v>866533</v>
      </c>
      <c r="L17" s="610">
        <v>11077092.869999677</v>
      </c>
      <c r="M17" s="610">
        <v>105590795.02</v>
      </c>
      <c r="N17" s="610">
        <v>40295348.540000014</v>
      </c>
      <c r="O17" s="610">
        <v>30716.65</v>
      </c>
      <c r="P17" s="610">
        <v>62.5</v>
      </c>
      <c r="Q17" s="610">
        <v>370320354.83999985</v>
      </c>
      <c r="R17" s="610">
        <v>-226833645.75999993</v>
      </c>
      <c r="S17" s="616">
        <f t="shared" si="1"/>
        <v>1358.9649444599995</v>
      </c>
      <c r="T17" s="620" t="e">
        <f>+#REF!</f>
        <v>#REF!</v>
      </c>
      <c r="U17" s="621">
        <v>2396.2937937600004</v>
      </c>
      <c r="V17" s="621">
        <v>104.19433539000001</v>
      </c>
      <c r="W17" s="620" t="e">
        <f t="shared" si="2"/>
        <v>#REF!</v>
      </c>
      <c r="X17" s="622" t="e">
        <f t="shared" si="3"/>
        <v>#REF!</v>
      </c>
    </row>
    <row r="18" spans="2:24" s="607" customFormat="1" ht="28.35" customHeight="1">
      <c r="C18" s="26">
        <f>SUM(C5:C17)</f>
        <v>4102618924.0599947</v>
      </c>
      <c r="D18" s="26">
        <f>SUM(D5:D17)</f>
        <v>6441325864.6300287</v>
      </c>
      <c r="E18" s="26">
        <f>SUM(E5:E17)</f>
        <v>6713157030.4600306</v>
      </c>
      <c r="F18" s="26">
        <f>SUM(F5:F17)</f>
        <v>3725481394.8399906</v>
      </c>
      <c r="G18" s="26">
        <f t="shared" ref="G18:S18" si="4">SUM(G4:G17)</f>
        <v>3883733814.529994</v>
      </c>
      <c r="H18" s="26">
        <f t="shared" si="4"/>
        <v>4031449.3200000003</v>
      </c>
      <c r="I18" s="26">
        <f t="shared" si="4"/>
        <v>1157709573.1800003</v>
      </c>
      <c r="J18" s="26">
        <f t="shared" si="4"/>
        <v>-1064923595.6600008</v>
      </c>
      <c r="K18" s="26">
        <f t="shared" si="4"/>
        <v>5342756.84</v>
      </c>
      <c r="L18" s="26">
        <f t="shared" si="4"/>
        <v>19602154.610001456</v>
      </c>
      <c r="M18" s="26">
        <f t="shared" si="4"/>
        <v>266774505.20000005</v>
      </c>
      <c r="N18" s="26">
        <f t="shared" si="4"/>
        <v>365642483.09999955</v>
      </c>
      <c r="O18" s="26">
        <f t="shared" si="4"/>
        <v>198346.02</v>
      </c>
      <c r="P18" s="26">
        <f t="shared" si="4"/>
        <v>140470</v>
      </c>
      <c r="Q18" s="26">
        <f t="shared" si="4"/>
        <v>1579742875.8900011</v>
      </c>
      <c r="R18" s="26">
        <f t="shared" si="4"/>
        <v>-829256182.60000038</v>
      </c>
      <c r="S18" s="26">
        <f t="shared" si="4"/>
        <v>4278.3526583999956</v>
      </c>
      <c r="T18" s="26" t="e">
        <f>SUM(T4:T17)</f>
        <v>#REF!</v>
      </c>
      <c r="U18" s="26">
        <f>SUM(U4:U17)</f>
        <v>5256.9640209200006</v>
      </c>
      <c r="V18" s="26">
        <f>SUM(V4:V17)</f>
        <v>438.33184653000001</v>
      </c>
      <c r="W18" s="26" t="e">
        <f>SUM(W4:W17)</f>
        <v>#REF!</v>
      </c>
      <c r="X18" s="622" t="e">
        <f t="shared" si="3"/>
        <v>#REF!</v>
      </c>
    </row>
    <row r="19" spans="2:24">
      <c r="T19" s="26"/>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8" enableFormatConditionsCalculation="0">
    <tabColor theme="6" tint="0.59999389629810485"/>
    <pageSetUpPr fitToPage="1"/>
  </sheetPr>
  <dimension ref="A1:J36"/>
  <sheetViews>
    <sheetView zoomScaleNormal="100" workbookViewId="0">
      <selection activeCell="A8" sqref="A8:A10"/>
    </sheetView>
  </sheetViews>
  <sheetFormatPr defaultColWidth="9.140625" defaultRowHeight="12.75"/>
  <cols>
    <col min="1" max="1" width="5.7109375" style="195" customWidth="1"/>
    <col min="2" max="2" width="60.7109375" style="195" customWidth="1"/>
    <col min="3" max="3" width="8.7109375" style="195" customWidth="1"/>
    <col min="4" max="4" width="6.7109375" style="195" customWidth="1"/>
    <col min="5" max="5" width="8.7109375" style="195" customWidth="1"/>
    <col min="6" max="6" width="7.42578125" style="195" bestFit="1" customWidth="1"/>
    <col min="7" max="7" width="8.7109375" style="195" customWidth="1"/>
    <col min="8" max="8" width="7.85546875" style="195" bestFit="1" customWidth="1"/>
    <col min="9" max="10" width="9.140625" style="195"/>
    <col min="11" max="11" width="3.140625" style="195" customWidth="1"/>
    <col min="12" max="16384" width="9.140625" style="195"/>
  </cols>
  <sheetData>
    <row r="1" spans="1:10" ht="27.75">
      <c r="A1" s="1183" t="s">
        <v>563</v>
      </c>
      <c r="B1" s="206"/>
      <c r="C1" s="206"/>
      <c r="D1" s="206"/>
      <c r="E1" s="206"/>
      <c r="F1" s="206"/>
      <c r="G1" s="206"/>
      <c r="H1" s="206"/>
      <c r="I1" s="206"/>
    </row>
    <row r="2" spans="1:10" s="216" customFormat="1" ht="26.25">
      <c r="A2" s="702" t="s">
        <v>513</v>
      </c>
      <c r="B2" s="700"/>
      <c r="C2" s="210"/>
      <c r="D2" s="210"/>
      <c r="E2" s="210"/>
      <c r="F2" s="210"/>
      <c r="G2" s="210"/>
      <c r="H2" s="210"/>
      <c r="I2" s="696"/>
      <c r="J2" s="696"/>
    </row>
    <row r="3" spans="1:10" s="216" customFormat="1" ht="21.95" customHeight="1">
      <c r="A3" s="702"/>
      <c r="B3" s="210"/>
      <c r="C3" s="210"/>
      <c r="D3" s="210"/>
      <c r="E3" s="210"/>
      <c r="F3" s="210"/>
      <c r="G3" s="210"/>
      <c r="H3" s="210"/>
      <c r="I3" s="696"/>
      <c r="J3" s="696"/>
    </row>
    <row r="4" spans="1:10" s="216" customFormat="1" ht="21.95" customHeight="1">
      <c r="A4" s="690" t="s">
        <v>803</v>
      </c>
      <c r="B4" s="210"/>
      <c r="C4" s="210"/>
      <c r="D4" s="210"/>
      <c r="E4" s="210"/>
      <c r="F4" s="210"/>
      <c r="G4" s="210"/>
      <c r="H4" s="210"/>
      <c r="I4" s="696"/>
      <c r="J4" s="696"/>
    </row>
    <row r="5" spans="1:10" s="216" customFormat="1" ht="21.95" customHeight="1">
      <c r="A5" s="697" t="s">
        <v>804</v>
      </c>
      <c r="B5" s="2"/>
      <c r="C5" s="2"/>
      <c r="D5" s="2"/>
      <c r="E5" s="2"/>
      <c r="F5" s="2"/>
      <c r="G5" s="2"/>
      <c r="H5" s="2"/>
    </row>
    <row r="6" spans="1:10" s="216" customFormat="1" ht="21.95" customHeight="1">
      <c r="A6" s="664" t="s">
        <v>154</v>
      </c>
      <c r="B6" s="650"/>
      <c r="C6" s="650"/>
      <c r="D6" s="650"/>
      <c r="E6" s="650"/>
      <c r="F6" s="650"/>
      <c r="G6" s="650"/>
      <c r="H6" s="650"/>
    </row>
    <row r="7" spans="1:10" ht="21.95" customHeight="1" thickBot="1">
      <c r="B7" s="1019"/>
    </row>
    <row r="8" spans="1:10" ht="21" customHeight="1" thickTop="1">
      <c r="A8" s="1617" t="s">
        <v>72</v>
      </c>
      <c r="B8" s="334"/>
      <c r="C8" s="263"/>
      <c r="D8" s="264"/>
      <c r="E8" s="263"/>
      <c r="F8" s="264"/>
      <c r="G8" s="263"/>
      <c r="H8" s="263"/>
      <c r="I8" s="1620" t="s">
        <v>435</v>
      </c>
      <c r="J8" s="1621"/>
    </row>
    <row r="9" spans="1:10" ht="21" customHeight="1" thickBot="1">
      <c r="A9" s="1618"/>
      <c r="B9" s="1195" t="s">
        <v>58</v>
      </c>
      <c r="C9" s="1196">
        <v>2012</v>
      </c>
      <c r="D9" s="1197" t="s">
        <v>73</v>
      </c>
      <c r="E9" s="1196">
        <v>2013</v>
      </c>
      <c r="F9" s="1197" t="s">
        <v>73</v>
      </c>
      <c r="G9" s="1196">
        <v>2014</v>
      </c>
      <c r="H9" s="1196" t="s">
        <v>73</v>
      </c>
      <c r="I9" s="1622"/>
      <c r="J9" s="1623"/>
    </row>
    <row r="10" spans="1:10" ht="21" customHeight="1" thickTop="1" thickBot="1">
      <c r="A10" s="1619"/>
      <c r="B10" s="225"/>
      <c r="C10" s="265"/>
      <c r="D10" s="265"/>
      <c r="E10" s="265"/>
      <c r="F10" s="266"/>
      <c r="G10" s="265"/>
      <c r="H10" s="265"/>
      <c r="I10" s="1401" t="s">
        <v>630</v>
      </c>
      <c r="J10" s="1402" t="s">
        <v>710</v>
      </c>
    </row>
    <row r="11" spans="1:10" ht="18" customHeight="1" thickTop="1">
      <c r="A11" s="95" t="s">
        <v>336</v>
      </c>
      <c r="B11" s="673" t="s">
        <v>607</v>
      </c>
      <c r="C11" s="945">
        <v>0</v>
      </c>
      <c r="D11" s="1203" t="s">
        <v>155</v>
      </c>
      <c r="E11" s="945">
        <v>0</v>
      </c>
      <c r="F11" s="1203" t="s">
        <v>155</v>
      </c>
      <c r="G11" s="946">
        <v>19</v>
      </c>
      <c r="H11" s="1078">
        <f>G11/$G$33</f>
        <v>1.2285806660200453E-3</v>
      </c>
      <c r="I11" s="1403" t="s">
        <v>155</v>
      </c>
      <c r="J11" s="1385" t="s">
        <v>155</v>
      </c>
    </row>
    <row r="12" spans="1:10" ht="18" customHeight="1">
      <c r="A12" s="96" t="s">
        <v>248</v>
      </c>
      <c r="B12" s="674" t="s">
        <v>415</v>
      </c>
      <c r="C12" s="947">
        <v>0</v>
      </c>
      <c r="D12" s="1198" t="s">
        <v>155</v>
      </c>
      <c r="E12" s="947">
        <v>0</v>
      </c>
      <c r="F12" s="1199" t="s">
        <v>155</v>
      </c>
      <c r="G12" s="948">
        <v>774</v>
      </c>
      <c r="H12" s="1079">
        <f t="shared" ref="H12:H33" si="0">G12/$G$33</f>
        <v>5.0048496605237636E-2</v>
      </c>
      <c r="I12" s="1403" t="s">
        <v>155</v>
      </c>
      <c r="J12" s="1385" t="s">
        <v>155</v>
      </c>
    </row>
    <row r="13" spans="1:10" ht="18" customHeight="1">
      <c r="A13" s="96" t="s">
        <v>416</v>
      </c>
      <c r="B13" s="674" t="s">
        <v>593</v>
      </c>
      <c r="C13" s="947">
        <v>0</v>
      </c>
      <c r="D13" s="1198" t="s">
        <v>155</v>
      </c>
      <c r="E13" s="947">
        <v>0</v>
      </c>
      <c r="F13" s="1199" t="s">
        <v>155</v>
      </c>
      <c r="G13" s="948">
        <v>16</v>
      </c>
      <c r="H13" s="1079">
        <f t="shared" si="0"/>
        <v>1.0345942450695118E-3</v>
      </c>
      <c r="I13" s="1403" t="s">
        <v>155</v>
      </c>
      <c r="J13" s="1385" t="s">
        <v>155</v>
      </c>
    </row>
    <row r="14" spans="1:10" ht="18" customHeight="1">
      <c r="A14" s="96" t="s">
        <v>417</v>
      </c>
      <c r="B14" s="674" t="s">
        <v>418</v>
      </c>
      <c r="C14" s="947">
        <v>0</v>
      </c>
      <c r="D14" s="1198" t="s">
        <v>155</v>
      </c>
      <c r="E14" s="947">
        <v>0</v>
      </c>
      <c r="F14" s="1199" t="s">
        <v>155</v>
      </c>
      <c r="G14" s="948">
        <v>1379</v>
      </c>
      <c r="H14" s="1079">
        <f t="shared" si="0"/>
        <v>8.9169091496928546E-2</v>
      </c>
      <c r="I14" s="1403" t="s">
        <v>155</v>
      </c>
      <c r="J14" s="1385" t="s">
        <v>155</v>
      </c>
    </row>
    <row r="15" spans="1:10" ht="18" customHeight="1">
      <c r="A15" s="96" t="s">
        <v>234</v>
      </c>
      <c r="B15" s="674" t="s">
        <v>608</v>
      </c>
      <c r="C15" s="947">
        <v>0</v>
      </c>
      <c r="D15" s="1198" t="s">
        <v>155</v>
      </c>
      <c r="E15" s="947">
        <v>0</v>
      </c>
      <c r="F15" s="1199" t="s">
        <v>155</v>
      </c>
      <c r="G15" s="948">
        <v>12</v>
      </c>
      <c r="H15" s="1079">
        <f t="shared" si="0"/>
        <v>7.7594568380213384E-4</v>
      </c>
      <c r="I15" s="1403" t="s">
        <v>155</v>
      </c>
      <c r="J15" s="1385" t="s">
        <v>155</v>
      </c>
    </row>
    <row r="16" spans="1:10" ht="18" customHeight="1">
      <c r="A16" s="96" t="s">
        <v>243</v>
      </c>
      <c r="B16" s="674" t="s">
        <v>419</v>
      </c>
      <c r="C16" s="947">
        <v>0</v>
      </c>
      <c r="D16" s="1198" t="s">
        <v>155</v>
      </c>
      <c r="E16" s="947">
        <v>0</v>
      </c>
      <c r="F16" s="1199" t="s">
        <v>155</v>
      </c>
      <c r="G16" s="948">
        <v>17</v>
      </c>
      <c r="H16" s="1079">
        <f t="shared" si="0"/>
        <v>1.0992563853863564E-3</v>
      </c>
      <c r="I16" s="1403" t="s">
        <v>155</v>
      </c>
      <c r="J16" s="1385" t="s">
        <v>155</v>
      </c>
    </row>
    <row r="17" spans="1:10" ht="18" customHeight="1">
      <c r="A17" s="96" t="s">
        <v>437</v>
      </c>
      <c r="B17" s="674" t="s">
        <v>477</v>
      </c>
      <c r="C17" s="947">
        <v>0</v>
      </c>
      <c r="D17" s="1198" t="s">
        <v>155</v>
      </c>
      <c r="E17" s="947">
        <v>0</v>
      </c>
      <c r="F17" s="1199" t="s">
        <v>155</v>
      </c>
      <c r="G17" s="948">
        <v>1096</v>
      </c>
      <c r="H17" s="1079">
        <f t="shared" si="0"/>
        <v>7.0869705787261553E-2</v>
      </c>
      <c r="I17" s="1403" t="s">
        <v>155</v>
      </c>
      <c r="J17" s="1385" t="s">
        <v>155</v>
      </c>
    </row>
    <row r="18" spans="1:10" ht="18" customHeight="1">
      <c r="A18" s="96" t="s">
        <v>250</v>
      </c>
      <c r="B18" s="674" t="s">
        <v>420</v>
      </c>
      <c r="C18" s="947">
        <v>0</v>
      </c>
      <c r="D18" s="1198" t="s">
        <v>155</v>
      </c>
      <c r="E18" s="947">
        <v>0</v>
      </c>
      <c r="F18" s="1199" t="s">
        <v>155</v>
      </c>
      <c r="G18" s="948">
        <v>4148</v>
      </c>
      <c r="H18" s="1079">
        <f t="shared" si="0"/>
        <v>0.26821855803427092</v>
      </c>
      <c r="I18" s="1403" t="s">
        <v>155</v>
      </c>
      <c r="J18" s="1385" t="s">
        <v>155</v>
      </c>
    </row>
    <row r="19" spans="1:10" ht="18" customHeight="1">
      <c r="A19" s="96" t="s">
        <v>421</v>
      </c>
      <c r="B19" s="674" t="s">
        <v>422</v>
      </c>
      <c r="C19" s="947">
        <v>0</v>
      </c>
      <c r="D19" s="1198" t="s">
        <v>155</v>
      </c>
      <c r="E19" s="947">
        <v>0</v>
      </c>
      <c r="F19" s="1199" t="s">
        <v>155</v>
      </c>
      <c r="G19" s="948">
        <v>2306</v>
      </c>
      <c r="H19" s="1079">
        <f t="shared" si="0"/>
        <v>0.14911089557064339</v>
      </c>
      <c r="I19" s="1403" t="s">
        <v>155</v>
      </c>
      <c r="J19" s="1385" t="s">
        <v>155</v>
      </c>
    </row>
    <row r="20" spans="1:10" ht="18" customHeight="1">
      <c r="A20" s="96" t="s">
        <v>423</v>
      </c>
      <c r="B20" s="674" t="s">
        <v>424</v>
      </c>
      <c r="C20" s="947">
        <v>0</v>
      </c>
      <c r="D20" s="1198" t="s">
        <v>155</v>
      </c>
      <c r="E20" s="947">
        <v>0</v>
      </c>
      <c r="F20" s="1199" t="s">
        <v>155</v>
      </c>
      <c r="G20" s="948">
        <v>2565</v>
      </c>
      <c r="H20" s="1079">
        <f t="shared" si="0"/>
        <v>0.1658583899127061</v>
      </c>
      <c r="I20" s="1403" t="s">
        <v>155</v>
      </c>
      <c r="J20" s="1385" t="s">
        <v>155</v>
      </c>
    </row>
    <row r="21" spans="1:10" ht="18" customHeight="1">
      <c r="A21" s="96" t="s">
        <v>425</v>
      </c>
      <c r="B21" s="674" t="s">
        <v>609</v>
      </c>
      <c r="C21" s="947">
        <v>0</v>
      </c>
      <c r="D21" s="1198" t="s">
        <v>155</v>
      </c>
      <c r="E21" s="947">
        <v>0</v>
      </c>
      <c r="F21" s="1199" t="s">
        <v>155</v>
      </c>
      <c r="G21" s="948">
        <v>236</v>
      </c>
      <c r="H21" s="1079">
        <f t="shared" si="0"/>
        <v>1.5260265114775299E-2</v>
      </c>
      <c r="I21" s="1403" t="s">
        <v>155</v>
      </c>
      <c r="J21" s="1385" t="s">
        <v>155</v>
      </c>
    </row>
    <row r="22" spans="1:10" ht="18" customHeight="1">
      <c r="A22" s="96" t="s">
        <v>426</v>
      </c>
      <c r="B22" s="674" t="s">
        <v>610</v>
      </c>
      <c r="C22" s="947">
        <v>0</v>
      </c>
      <c r="D22" s="1198" t="s">
        <v>155</v>
      </c>
      <c r="E22" s="947">
        <v>0</v>
      </c>
      <c r="F22" s="1199" t="s">
        <v>155</v>
      </c>
      <c r="G22" s="948">
        <v>132</v>
      </c>
      <c r="H22" s="1079">
        <f t="shared" si="0"/>
        <v>8.5354025218234725E-3</v>
      </c>
      <c r="I22" s="1403" t="s">
        <v>155</v>
      </c>
      <c r="J22" s="1385" t="s">
        <v>155</v>
      </c>
    </row>
    <row r="23" spans="1:10" ht="18" customHeight="1">
      <c r="A23" s="96" t="s">
        <v>427</v>
      </c>
      <c r="B23" s="674" t="s">
        <v>428</v>
      </c>
      <c r="C23" s="947">
        <v>0</v>
      </c>
      <c r="D23" s="1198" t="s">
        <v>155</v>
      </c>
      <c r="E23" s="947">
        <v>0</v>
      </c>
      <c r="F23" s="1199" t="s">
        <v>155</v>
      </c>
      <c r="G23" s="948">
        <v>370</v>
      </c>
      <c r="H23" s="1079">
        <f t="shared" si="0"/>
        <v>2.392499191723246E-2</v>
      </c>
      <c r="I23" s="1403" t="s">
        <v>155</v>
      </c>
      <c r="J23" s="1385" t="s">
        <v>155</v>
      </c>
    </row>
    <row r="24" spans="1:10" ht="18" customHeight="1">
      <c r="A24" s="96" t="s">
        <v>251</v>
      </c>
      <c r="B24" s="674" t="s">
        <v>595</v>
      </c>
      <c r="C24" s="947">
        <v>0</v>
      </c>
      <c r="D24" s="1198" t="s">
        <v>155</v>
      </c>
      <c r="E24" s="947">
        <v>0</v>
      </c>
      <c r="F24" s="1199" t="s">
        <v>155</v>
      </c>
      <c r="G24" s="948">
        <v>748</v>
      </c>
      <c r="H24" s="1079">
        <f t="shared" si="0"/>
        <v>4.8367280956999679E-2</v>
      </c>
      <c r="I24" s="1403" t="s">
        <v>155</v>
      </c>
      <c r="J24" s="1385" t="s">
        <v>155</v>
      </c>
    </row>
    <row r="25" spans="1:10" ht="18" customHeight="1">
      <c r="A25" s="96" t="s">
        <v>254</v>
      </c>
      <c r="B25" s="674" t="s">
        <v>611</v>
      </c>
      <c r="C25" s="947">
        <v>0</v>
      </c>
      <c r="D25" s="1198" t="s">
        <v>155</v>
      </c>
      <c r="E25" s="947">
        <v>0</v>
      </c>
      <c r="F25" s="1199" t="s">
        <v>155</v>
      </c>
      <c r="G25" s="948">
        <v>459</v>
      </c>
      <c r="H25" s="1079">
        <f t="shared" si="0"/>
        <v>2.967992240543162E-2</v>
      </c>
      <c r="I25" s="1403" t="s">
        <v>155</v>
      </c>
      <c r="J25" s="1385" t="s">
        <v>155</v>
      </c>
    </row>
    <row r="26" spans="1:10" ht="18" customHeight="1">
      <c r="A26" s="96" t="s">
        <v>236</v>
      </c>
      <c r="B26" s="674" t="s">
        <v>429</v>
      </c>
      <c r="C26" s="947">
        <v>0</v>
      </c>
      <c r="D26" s="1198" t="s">
        <v>155</v>
      </c>
      <c r="E26" s="947">
        <v>0</v>
      </c>
      <c r="F26" s="1199" t="s">
        <v>155</v>
      </c>
      <c r="G26" s="948">
        <v>0</v>
      </c>
      <c r="H26" s="1079">
        <f t="shared" si="0"/>
        <v>0</v>
      </c>
      <c r="I26" s="1403" t="s">
        <v>155</v>
      </c>
      <c r="J26" s="1385" t="s">
        <v>155</v>
      </c>
    </row>
    <row r="27" spans="1:10" ht="18" customHeight="1">
      <c r="A27" s="96" t="s">
        <v>246</v>
      </c>
      <c r="B27" s="674" t="s">
        <v>119</v>
      </c>
      <c r="C27" s="947">
        <v>0</v>
      </c>
      <c r="D27" s="1198" t="s">
        <v>155</v>
      </c>
      <c r="E27" s="947">
        <v>0</v>
      </c>
      <c r="F27" s="1199" t="s">
        <v>155</v>
      </c>
      <c r="G27" s="948">
        <v>114</v>
      </c>
      <c r="H27" s="1079">
        <f t="shared" si="0"/>
        <v>7.3714839961202712E-3</v>
      </c>
      <c r="I27" s="1403" t="s">
        <v>155</v>
      </c>
      <c r="J27" s="1385" t="s">
        <v>155</v>
      </c>
    </row>
    <row r="28" spans="1:10" ht="18" customHeight="1">
      <c r="A28" s="96" t="s">
        <v>430</v>
      </c>
      <c r="B28" s="674" t="s">
        <v>596</v>
      </c>
      <c r="C28" s="947">
        <v>0</v>
      </c>
      <c r="D28" s="1198" t="s">
        <v>155</v>
      </c>
      <c r="E28" s="947">
        <v>0</v>
      </c>
      <c r="F28" s="1199" t="s">
        <v>155</v>
      </c>
      <c r="G28" s="948">
        <v>377</v>
      </c>
      <c r="H28" s="1079">
        <f t="shared" si="0"/>
        <v>2.4377626899450371E-2</v>
      </c>
      <c r="I28" s="1403" t="s">
        <v>155</v>
      </c>
      <c r="J28" s="1385" t="s">
        <v>155</v>
      </c>
    </row>
    <row r="29" spans="1:10" ht="18" customHeight="1">
      <c r="A29" s="96" t="s">
        <v>431</v>
      </c>
      <c r="B29" s="674" t="s">
        <v>612</v>
      </c>
      <c r="C29" s="947">
        <v>0</v>
      </c>
      <c r="D29" s="1198" t="s">
        <v>155</v>
      </c>
      <c r="E29" s="947">
        <v>0</v>
      </c>
      <c r="F29" s="1199" t="s">
        <v>155</v>
      </c>
      <c r="G29" s="948">
        <v>169</v>
      </c>
      <c r="H29" s="1079">
        <f t="shared" si="0"/>
        <v>1.0927901713546719E-2</v>
      </c>
      <c r="I29" s="1403" t="s">
        <v>155</v>
      </c>
      <c r="J29" s="1385" t="s">
        <v>155</v>
      </c>
    </row>
    <row r="30" spans="1:10" ht="18" customHeight="1">
      <c r="A30" s="96" t="s">
        <v>432</v>
      </c>
      <c r="B30" s="674" t="s">
        <v>597</v>
      </c>
      <c r="C30" s="947">
        <v>0</v>
      </c>
      <c r="D30" s="1198" t="s">
        <v>155</v>
      </c>
      <c r="E30" s="947">
        <v>0</v>
      </c>
      <c r="F30" s="1199" t="s">
        <v>155</v>
      </c>
      <c r="G30" s="948">
        <v>528</v>
      </c>
      <c r="H30" s="1079">
        <f t="shared" si="0"/>
        <v>3.414161008729389E-2</v>
      </c>
      <c r="I30" s="1403" t="s">
        <v>155</v>
      </c>
      <c r="J30" s="1385" t="s">
        <v>155</v>
      </c>
    </row>
    <row r="31" spans="1:10" ht="18" customHeight="1">
      <c r="A31" s="96" t="s">
        <v>256</v>
      </c>
      <c r="B31" s="674" t="s">
        <v>613</v>
      </c>
      <c r="C31" s="947">
        <v>0</v>
      </c>
      <c r="D31" s="1198" t="s">
        <v>155</v>
      </c>
      <c r="E31" s="947">
        <v>0</v>
      </c>
      <c r="F31" s="1199" t="s">
        <v>155</v>
      </c>
      <c r="G31" s="948">
        <v>0</v>
      </c>
      <c r="H31" s="1079">
        <f t="shared" si="0"/>
        <v>0</v>
      </c>
      <c r="I31" s="1403" t="s">
        <v>155</v>
      </c>
      <c r="J31" s="1385" t="s">
        <v>155</v>
      </c>
    </row>
    <row r="32" spans="1:10" ht="18" customHeight="1" thickBot="1">
      <c r="A32" s="96" t="s">
        <v>433</v>
      </c>
      <c r="B32" s="674" t="s">
        <v>614</v>
      </c>
      <c r="C32" s="947">
        <v>0</v>
      </c>
      <c r="D32" s="1198" t="s">
        <v>155</v>
      </c>
      <c r="E32" s="947">
        <v>0</v>
      </c>
      <c r="F32" s="1198" t="s">
        <v>155</v>
      </c>
      <c r="G32" s="948">
        <v>0</v>
      </c>
      <c r="H32" s="1080">
        <f t="shared" si="0"/>
        <v>0</v>
      </c>
      <c r="I32" s="1403" t="s">
        <v>155</v>
      </c>
      <c r="J32" s="1385" t="s">
        <v>155</v>
      </c>
    </row>
    <row r="33" spans="1:10" ht="24.75" customHeight="1" thickTop="1" thickBot="1">
      <c r="A33" s="97" t="s">
        <v>57</v>
      </c>
      <c r="B33" s="336"/>
      <c r="C33" s="1200">
        <v>0</v>
      </c>
      <c r="D33" s="1201" t="s">
        <v>155</v>
      </c>
      <c r="E33" s="1200">
        <v>0</v>
      </c>
      <c r="F33" s="1201" t="s">
        <v>155</v>
      </c>
      <c r="G33" s="1223">
        <v>15465</v>
      </c>
      <c r="H33" s="1484">
        <f t="shared" si="0"/>
        <v>1</v>
      </c>
      <c r="I33" s="1404" t="s">
        <v>155</v>
      </c>
      <c r="J33" s="1405" t="s">
        <v>155</v>
      </c>
    </row>
    <row r="34" spans="1:10" ht="13.5" thickTop="1">
      <c r="G34" s="1483"/>
    </row>
    <row r="35" spans="1:10">
      <c r="A35" s="199" t="str">
        <f>+data!A1</f>
        <v>Fonte: AT - Autoridade Tributária e Aduaneira</v>
      </c>
    </row>
    <row r="36" spans="1:10">
      <c r="A36" s="282" t="str">
        <f>+data!A2</f>
        <v>Data: 2015-11</v>
      </c>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70" orientation="portrait" horizontalDpi="300" verticalDpi="300" r:id="rId1"/>
  <headerFooter alignWithMargins="0"/>
  <ignoredErrors>
    <ignoredError sqref="I10" twoDigitTextYear="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9" enableFormatConditionsCalculation="0">
    <tabColor theme="6" tint="0.59999389629810485"/>
    <pageSetUpPr fitToPage="1"/>
  </sheetPr>
  <dimension ref="A1:J37"/>
  <sheetViews>
    <sheetView zoomScaleNormal="100" workbookViewId="0">
      <selection activeCell="A9" sqref="A9:A11"/>
    </sheetView>
  </sheetViews>
  <sheetFormatPr defaultColWidth="9.140625" defaultRowHeight="12.75"/>
  <cols>
    <col min="1" max="1" width="5.7109375" style="195" customWidth="1"/>
    <col min="2" max="2" width="60.71093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7.85546875" style="195" bestFit="1" customWidth="1"/>
    <col min="9" max="10" width="9.140625" style="195"/>
    <col min="11" max="11" width="3.28515625" style="195" customWidth="1"/>
    <col min="12" max="16384" width="9.140625" style="195"/>
  </cols>
  <sheetData>
    <row r="1" spans="1:10" ht="27.75">
      <c r="A1" s="1183" t="s">
        <v>563</v>
      </c>
      <c r="B1" s="206"/>
      <c r="C1" s="206"/>
      <c r="D1" s="206"/>
      <c r="E1" s="206"/>
      <c r="F1" s="206"/>
      <c r="G1" s="206"/>
      <c r="H1" s="206"/>
      <c r="I1" s="206"/>
    </row>
    <row r="2" spans="1:10" s="216" customFormat="1" ht="26.25">
      <c r="A2" s="702" t="s">
        <v>514</v>
      </c>
      <c r="B2" s="700"/>
      <c r="C2" s="210"/>
      <c r="D2" s="210"/>
      <c r="E2" s="210"/>
      <c r="F2" s="210"/>
      <c r="G2" s="210"/>
      <c r="H2" s="210"/>
      <c r="I2" s="696"/>
      <c r="J2" s="696"/>
    </row>
    <row r="3" spans="1:10" s="216" customFormat="1" ht="21.95" customHeight="1">
      <c r="A3" s="702"/>
      <c r="B3" s="210"/>
      <c r="C3" s="210"/>
      <c r="D3" s="210"/>
      <c r="E3" s="210"/>
      <c r="F3" s="210"/>
      <c r="G3" s="210"/>
      <c r="H3" s="210"/>
      <c r="I3" s="696"/>
      <c r="J3" s="696"/>
    </row>
    <row r="4" spans="1:10" s="216" customFormat="1" ht="21.95" customHeight="1">
      <c r="A4" s="690" t="s">
        <v>803</v>
      </c>
      <c r="B4" s="1338"/>
      <c r="C4" s="210"/>
      <c r="D4" s="210"/>
      <c r="E4" s="210"/>
      <c r="F4" s="210"/>
      <c r="G4" s="210"/>
      <c r="H4" s="210"/>
      <c r="I4" s="696"/>
      <c r="J4" s="696"/>
    </row>
    <row r="5" spans="1:10" s="216" customFormat="1" ht="21.95" customHeight="1">
      <c r="A5" s="697" t="s">
        <v>804</v>
      </c>
      <c r="B5" s="2"/>
      <c r="C5" s="2"/>
      <c r="D5" s="2"/>
      <c r="E5" s="2"/>
      <c r="F5" s="2"/>
      <c r="G5" s="2"/>
      <c r="H5" s="2"/>
    </row>
    <row r="6" spans="1:10" s="216" customFormat="1" ht="21.95" customHeight="1">
      <c r="A6" s="664" t="s">
        <v>55</v>
      </c>
      <c r="B6" s="650"/>
      <c r="C6" s="650"/>
      <c r="D6" s="650"/>
      <c r="E6" s="650"/>
      <c r="F6" s="650"/>
      <c r="G6" s="650"/>
      <c r="H6" s="650"/>
    </row>
    <row r="7" spans="1:10" ht="21.95" customHeight="1">
      <c r="A7" s="15"/>
      <c r="B7" s="15"/>
      <c r="C7" s="15"/>
      <c r="D7" s="15"/>
      <c r="E7" s="15"/>
      <c r="F7" s="15"/>
      <c r="G7" s="15"/>
      <c r="H7" s="15"/>
    </row>
    <row r="8" spans="1:10" ht="21.95" customHeight="1" thickBot="1">
      <c r="A8" s="199" t="s">
        <v>141</v>
      </c>
    </row>
    <row r="9" spans="1:10" ht="21" customHeight="1" thickTop="1">
      <c r="A9" s="1617" t="s">
        <v>72</v>
      </c>
      <c r="B9" s="334"/>
      <c r="C9" s="263"/>
      <c r="D9" s="264"/>
      <c r="E9" s="263"/>
      <c r="F9" s="264"/>
      <c r="G9" s="263"/>
      <c r="H9" s="263"/>
      <c r="I9" s="1620" t="s">
        <v>435</v>
      </c>
      <c r="J9" s="1621"/>
    </row>
    <row r="10" spans="1:10" ht="21" customHeight="1" thickBot="1">
      <c r="A10" s="1618"/>
      <c r="B10" s="1195" t="s">
        <v>58</v>
      </c>
      <c r="C10" s="1196">
        <v>2012</v>
      </c>
      <c r="D10" s="1197" t="s">
        <v>73</v>
      </c>
      <c r="E10" s="1196">
        <v>2013</v>
      </c>
      <c r="F10" s="1197" t="s">
        <v>73</v>
      </c>
      <c r="G10" s="1196">
        <v>2014</v>
      </c>
      <c r="H10" s="1196" t="s">
        <v>73</v>
      </c>
      <c r="I10" s="1622"/>
      <c r="J10" s="1623"/>
    </row>
    <row r="11" spans="1:10" ht="21" customHeight="1" thickTop="1" thickBot="1">
      <c r="A11" s="1619"/>
      <c r="B11" s="225"/>
      <c r="C11" s="265"/>
      <c r="D11" s="265"/>
      <c r="E11" s="265"/>
      <c r="F11" s="266"/>
      <c r="G11" s="265"/>
      <c r="H11" s="265"/>
      <c r="I11" s="1401" t="s">
        <v>630</v>
      </c>
      <c r="J11" s="1402" t="s">
        <v>710</v>
      </c>
    </row>
    <row r="12" spans="1:10" ht="18" customHeight="1" thickTop="1">
      <c r="A12" s="95" t="s">
        <v>336</v>
      </c>
      <c r="B12" s="673" t="s">
        <v>607</v>
      </c>
      <c r="C12" s="945">
        <v>0</v>
      </c>
      <c r="D12" s="1203" t="s">
        <v>155</v>
      </c>
      <c r="E12" s="945">
        <v>0</v>
      </c>
      <c r="F12" s="1203" t="s">
        <v>155</v>
      </c>
      <c r="G12" s="946">
        <v>0.40965111999999998</v>
      </c>
      <c r="H12" s="1078">
        <f>+G12/$G$34</f>
        <v>4.3699246677984006E-3</v>
      </c>
      <c r="I12" s="1403" t="s">
        <v>155</v>
      </c>
      <c r="J12" s="1385" t="s">
        <v>155</v>
      </c>
    </row>
    <row r="13" spans="1:10" ht="18" customHeight="1">
      <c r="A13" s="96" t="s">
        <v>248</v>
      </c>
      <c r="B13" s="674" t="s">
        <v>415</v>
      </c>
      <c r="C13" s="947">
        <v>0</v>
      </c>
      <c r="D13" s="1198" t="s">
        <v>155</v>
      </c>
      <c r="E13" s="947">
        <v>0</v>
      </c>
      <c r="F13" s="1199" t="s">
        <v>155</v>
      </c>
      <c r="G13" s="948">
        <v>4.2093952199999993</v>
      </c>
      <c r="H13" s="1079">
        <f t="shared" ref="H13:H34" si="0">+G13/$G$34</f>
        <v>4.4903429065177879E-2</v>
      </c>
      <c r="I13" s="1403" t="s">
        <v>155</v>
      </c>
      <c r="J13" s="1385" t="s">
        <v>155</v>
      </c>
    </row>
    <row r="14" spans="1:10" ht="18" customHeight="1">
      <c r="A14" s="96" t="s">
        <v>416</v>
      </c>
      <c r="B14" s="674" t="s">
        <v>593</v>
      </c>
      <c r="C14" s="947">
        <v>0</v>
      </c>
      <c r="D14" s="1198" t="s">
        <v>155</v>
      </c>
      <c r="E14" s="947">
        <v>0</v>
      </c>
      <c r="F14" s="1199" t="s">
        <v>155</v>
      </c>
      <c r="G14" s="948">
        <v>8.4854679999999988E-2</v>
      </c>
      <c r="H14" s="1079">
        <f t="shared" si="0"/>
        <v>9.0518136337608337E-4</v>
      </c>
      <c r="I14" s="1403" t="s">
        <v>155</v>
      </c>
      <c r="J14" s="1385" t="s">
        <v>155</v>
      </c>
    </row>
    <row r="15" spans="1:10" ht="18" customHeight="1">
      <c r="A15" s="96" t="s">
        <v>417</v>
      </c>
      <c r="B15" s="674" t="s">
        <v>418</v>
      </c>
      <c r="C15" s="947">
        <v>0</v>
      </c>
      <c r="D15" s="1198" t="s">
        <v>155</v>
      </c>
      <c r="E15" s="947">
        <v>0</v>
      </c>
      <c r="F15" s="1199" t="s">
        <v>155</v>
      </c>
      <c r="G15" s="948">
        <v>7.0346321300000003</v>
      </c>
      <c r="H15" s="1079">
        <f t="shared" si="0"/>
        <v>7.5041446179310356E-2</v>
      </c>
      <c r="I15" s="1403" t="s">
        <v>155</v>
      </c>
      <c r="J15" s="1385" t="s">
        <v>155</v>
      </c>
    </row>
    <row r="16" spans="1:10" ht="18" customHeight="1">
      <c r="A16" s="96" t="s">
        <v>234</v>
      </c>
      <c r="B16" s="674" t="s">
        <v>608</v>
      </c>
      <c r="C16" s="947">
        <v>0</v>
      </c>
      <c r="D16" s="1198" t="s">
        <v>155</v>
      </c>
      <c r="E16" s="947">
        <v>0</v>
      </c>
      <c r="F16" s="1199" t="s">
        <v>155</v>
      </c>
      <c r="G16" s="948">
        <v>8.5379130000000011E-2</v>
      </c>
      <c r="H16" s="1079">
        <f t="shared" si="0"/>
        <v>9.1077589706618279E-4</v>
      </c>
      <c r="I16" s="1403" t="s">
        <v>155</v>
      </c>
      <c r="J16" s="1385" t="s">
        <v>155</v>
      </c>
    </row>
    <row r="17" spans="1:10" ht="18" customHeight="1">
      <c r="A17" s="96" t="s">
        <v>243</v>
      </c>
      <c r="B17" s="674" t="s">
        <v>419</v>
      </c>
      <c r="C17" s="947">
        <v>0</v>
      </c>
      <c r="D17" s="1198" t="s">
        <v>155</v>
      </c>
      <c r="E17" s="947">
        <v>0</v>
      </c>
      <c r="F17" s="1199" t="s">
        <v>155</v>
      </c>
      <c r="G17" s="948">
        <v>6.7769499999999996E-2</v>
      </c>
      <c r="H17" s="1079">
        <f t="shared" si="0"/>
        <v>7.2292640082215252E-4</v>
      </c>
      <c r="I17" s="1403" t="s">
        <v>155</v>
      </c>
      <c r="J17" s="1385" t="s">
        <v>155</v>
      </c>
    </row>
    <row r="18" spans="1:10" ht="18" customHeight="1">
      <c r="A18" s="96" t="s">
        <v>437</v>
      </c>
      <c r="B18" s="674" t="s">
        <v>477</v>
      </c>
      <c r="C18" s="947">
        <v>0</v>
      </c>
      <c r="D18" s="1198" t="s">
        <v>155</v>
      </c>
      <c r="E18" s="947">
        <v>0</v>
      </c>
      <c r="F18" s="1199" t="s">
        <v>155</v>
      </c>
      <c r="G18" s="948">
        <v>6.29723115</v>
      </c>
      <c r="H18" s="1079">
        <f t="shared" si="0"/>
        <v>6.7175272805829231E-2</v>
      </c>
      <c r="I18" s="1403" t="s">
        <v>155</v>
      </c>
      <c r="J18" s="1385" t="s">
        <v>155</v>
      </c>
    </row>
    <row r="19" spans="1:10" ht="18" customHeight="1">
      <c r="A19" s="96" t="s">
        <v>250</v>
      </c>
      <c r="B19" s="674" t="s">
        <v>420</v>
      </c>
      <c r="C19" s="947">
        <v>0</v>
      </c>
      <c r="D19" s="1198" t="s">
        <v>155</v>
      </c>
      <c r="E19" s="947">
        <v>0</v>
      </c>
      <c r="F19" s="1199" t="s">
        <v>155</v>
      </c>
      <c r="G19" s="948">
        <v>19.822113290000001</v>
      </c>
      <c r="H19" s="1079">
        <f t="shared" si="0"/>
        <v>0.2114510069784882</v>
      </c>
      <c r="I19" s="1403" t="s">
        <v>155</v>
      </c>
      <c r="J19" s="1385" t="s">
        <v>155</v>
      </c>
    </row>
    <row r="20" spans="1:10" ht="18" customHeight="1">
      <c r="A20" s="96" t="s">
        <v>421</v>
      </c>
      <c r="B20" s="674" t="s">
        <v>422</v>
      </c>
      <c r="C20" s="947">
        <v>0</v>
      </c>
      <c r="D20" s="1198" t="s">
        <v>155</v>
      </c>
      <c r="E20" s="947">
        <v>0</v>
      </c>
      <c r="F20" s="1199" t="s">
        <v>155</v>
      </c>
      <c r="G20" s="948">
        <v>10.724320619999999</v>
      </c>
      <c r="H20" s="1079">
        <f t="shared" si="0"/>
        <v>0.11440094005532568</v>
      </c>
      <c r="I20" s="1403" t="s">
        <v>155</v>
      </c>
      <c r="J20" s="1385" t="s">
        <v>155</v>
      </c>
    </row>
    <row r="21" spans="1:10" ht="18" customHeight="1">
      <c r="A21" s="96" t="s">
        <v>423</v>
      </c>
      <c r="B21" s="674" t="s">
        <v>424</v>
      </c>
      <c r="C21" s="947">
        <v>0</v>
      </c>
      <c r="D21" s="1198" t="s">
        <v>155</v>
      </c>
      <c r="E21" s="947">
        <v>0</v>
      </c>
      <c r="F21" s="1199" t="s">
        <v>155</v>
      </c>
      <c r="G21" s="948">
        <v>11.43904996</v>
      </c>
      <c r="H21" s="1079">
        <f t="shared" si="0"/>
        <v>0.12202526529497175</v>
      </c>
      <c r="I21" s="1403" t="s">
        <v>155</v>
      </c>
      <c r="J21" s="1385" t="s">
        <v>155</v>
      </c>
    </row>
    <row r="22" spans="1:10" ht="18" customHeight="1">
      <c r="A22" s="96" t="s">
        <v>425</v>
      </c>
      <c r="B22" s="674" t="s">
        <v>609</v>
      </c>
      <c r="C22" s="947">
        <v>0</v>
      </c>
      <c r="D22" s="1198" t="s">
        <v>155</v>
      </c>
      <c r="E22" s="947">
        <v>0</v>
      </c>
      <c r="F22" s="1199" t="s">
        <v>155</v>
      </c>
      <c r="G22" s="948">
        <v>1.4875806100000002</v>
      </c>
      <c r="H22" s="1079">
        <f t="shared" si="0"/>
        <v>1.5868662101979833E-2</v>
      </c>
      <c r="I22" s="1403" t="s">
        <v>155</v>
      </c>
      <c r="J22" s="1385" t="s">
        <v>155</v>
      </c>
    </row>
    <row r="23" spans="1:10" ht="18" customHeight="1">
      <c r="A23" s="96" t="s">
        <v>426</v>
      </c>
      <c r="B23" s="674" t="s">
        <v>610</v>
      </c>
      <c r="C23" s="947">
        <v>0</v>
      </c>
      <c r="D23" s="1198" t="s">
        <v>155</v>
      </c>
      <c r="E23" s="947">
        <v>0</v>
      </c>
      <c r="F23" s="1199" t="s">
        <v>155</v>
      </c>
      <c r="G23" s="948">
        <v>1.2448444400000001</v>
      </c>
      <c r="H23" s="1079">
        <f t="shared" si="0"/>
        <v>1.3279290987725571E-2</v>
      </c>
      <c r="I23" s="1403" t="s">
        <v>155</v>
      </c>
      <c r="J23" s="1385" t="s">
        <v>155</v>
      </c>
    </row>
    <row r="24" spans="1:10" ht="18" customHeight="1">
      <c r="A24" s="96" t="s">
        <v>427</v>
      </c>
      <c r="B24" s="674" t="s">
        <v>428</v>
      </c>
      <c r="C24" s="947">
        <v>0</v>
      </c>
      <c r="D24" s="1198" t="s">
        <v>155</v>
      </c>
      <c r="E24" s="947">
        <v>0</v>
      </c>
      <c r="F24" s="1199" t="s">
        <v>155</v>
      </c>
      <c r="G24" s="948">
        <v>2.6550129</v>
      </c>
      <c r="H24" s="1079">
        <f t="shared" si="0"/>
        <v>2.832216439450469E-2</v>
      </c>
      <c r="I24" s="1403" t="s">
        <v>155</v>
      </c>
      <c r="J24" s="1385" t="s">
        <v>155</v>
      </c>
    </row>
    <row r="25" spans="1:10" ht="18" customHeight="1">
      <c r="A25" s="96" t="s">
        <v>251</v>
      </c>
      <c r="B25" s="674" t="s">
        <v>595</v>
      </c>
      <c r="C25" s="947">
        <v>0</v>
      </c>
      <c r="D25" s="1198" t="s">
        <v>155</v>
      </c>
      <c r="E25" s="947">
        <v>0</v>
      </c>
      <c r="F25" s="1199" t="s">
        <v>155</v>
      </c>
      <c r="G25" s="948">
        <v>7.4539577499999998</v>
      </c>
      <c r="H25" s="1079">
        <f t="shared" si="0"/>
        <v>7.9514572899134425E-2</v>
      </c>
      <c r="I25" s="1403" t="s">
        <v>155</v>
      </c>
      <c r="J25" s="1385" t="s">
        <v>155</v>
      </c>
    </row>
    <row r="26" spans="1:10" ht="18" customHeight="1">
      <c r="A26" s="96" t="s">
        <v>254</v>
      </c>
      <c r="B26" s="674" t="s">
        <v>611</v>
      </c>
      <c r="C26" s="947">
        <v>0</v>
      </c>
      <c r="D26" s="1198" t="s">
        <v>155</v>
      </c>
      <c r="E26" s="947">
        <v>0</v>
      </c>
      <c r="F26" s="1199" t="s">
        <v>155</v>
      </c>
      <c r="G26" s="948">
        <v>2.71958827</v>
      </c>
      <c r="H26" s="1079">
        <f t="shared" si="0"/>
        <v>2.9011017636978942E-2</v>
      </c>
      <c r="I26" s="1403" t="s">
        <v>155</v>
      </c>
      <c r="J26" s="1385" t="s">
        <v>155</v>
      </c>
    </row>
    <row r="27" spans="1:10" ht="18" customHeight="1">
      <c r="A27" s="96" t="s">
        <v>236</v>
      </c>
      <c r="B27" s="674" t="s">
        <v>429</v>
      </c>
      <c r="C27" s="947">
        <v>0</v>
      </c>
      <c r="D27" s="1198" t="s">
        <v>155</v>
      </c>
      <c r="E27" s="947">
        <v>0</v>
      </c>
      <c r="F27" s="1199" t="s">
        <v>155</v>
      </c>
      <c r="G27" s="948">
        <v>0</v>
      </c>
      <c r="H27" s="1079">
        <f t="shared" si="0"/>
        <v>0</v>
      </c>
      <c r="I27" s="1403" t="s">
        <v>155</v>
      </c>
      <c r="J27" s="1385" t="s">
        <v>155</v>
      </c>
    </row>
    <row r="28" spans="1:10" ht="18" customHeight="1">
      <c r="A28" s="96" t="s">
        <v>246</v>
      </c>
      <c r="B28" s="674" t="s">
        <v>119</v>
      </c>
      <c r="C28" s="947">
        <v>0</v>
      </c>
      <c r="D28" s="1198" t="s">
        <v>155</v>
      </c>
      <c r="E28" s="947">
        <v>0</v>
      </c>
      <c r="F28" s="1199" t="s">
        <v>155</v>
      </c>
      <c r="G28" s="948">
        <v>0.64917353</v>
      </c>
      <c r="H28" s="1079">
        <f t="shared" si="0"/>
        <v>6.9250132220528655E-3</v>
      </c>
      <c r="I28" s="1403" t="s">
        <v>155</v>
      </c>
      <c r="J28" s="1385" t="s">
        <v>155</v>
      </c>
    </row>
    <row r="29" spans="1:10" ht="18" customHeight="1">
      <c r="A29" s="96" t="s">
        <v>430</v>
      </c>
      <c r="B29" s="674" t="s">
        <v>596</v>
      </c>
      <c r="C29" s="947">
        <v>0</v>
      </c>
      <c r="D29" s="1198" t="s">
        <v>155</v>
      </c>
      <c r="E29" s="947">
        <v>0</v>
      </c>
      <c r="F29" s="1199" t="s">
        <v>155</v>
      </c>
      <c r="G29" s="948">
        <v>13.783032199999999</v>
      </c>
      <c r="H29" s="1079">
        <f t="shared" si="0"/>
        <v>0.14702953188029769</v>
      </c>
      <c r="I29" s="1403" t="s">
        <v>155</v>
      </c>
      <c r="J29" s="1385" t="s">
        <v>155</v>
      </c>
    </row>
    <row r="30" spans="1:10" ht="18" customHeight="1">
      <c r="A30" s="96" t="s">
        <v>431</v>
      </c>
      <c r="B30" s="674" t="s">
        <v>612</v>
      </c>
      <c r="C30" s="947">
        <v>0</v>
      </c>
      <c r="D30" s="1198" t="s">
        <v>155</v>
      </c>
      <c r="E30" s="947">
        <v>0</v>
      </c>
      <c r="F30" s="1199" t="s">
        <v>155</v>
      </c>
      <c r="G30" s="948">
        <v>0.88335487999999995</v>
      </c>
      <c r="H30" s="1079">
        <f t="shared" si="0"/>
        <v>9.4231263923606409E-3</v>
      </c>
      <c r="I30" s="1403" t="s">
        <v>155</v>
      </c>
      <c r="J30" s="1385" t="s">
        <v>155</v>
      </c>
    </row>
    <row r="31" spans="1:10" ht="18" customHeight="1">
      <c r="A31" s="96" t="s">
        <v>432</v>
      </c>
      <c r="B31" s="674" t="s">
        <v>597</v>
      </c>
      <c r="C31" s="947">
        <v>0</v>
      </c>
      <c r="D31" s="1198" t="s">
        <v>155</v>
      </c>
      <c r="E31" s="947">
        <v>0</v>
      </c>
      <c r="F31" s="1199" t="s">
        <v>155</v>
      </c>
      <c r="G31" s="948">
        <v>2.69234967</v>
      </c>
      <c r="H31" s="1079">
        <f t="shared" si="0"/>
        <v>2.8720451776799445E-2</v>
      </c>
      <c r="I31" s="1403" t="s">
        <v>155</v>
      </c>
      <c r="J31" s="1385" t="s">
        <v>155</v>
      </c>
    </row>
    <row r="32" spans="1:10" ht="18" customHeight="1">
      <c r="A32" s="96" t="s">
        <v>256</v>
      </c>
      <c r="B32" s="674" t="s">
        <v>613</v>
      </c>
      <c r="C32" s="947">
        <v>0</v>
      </c>
      <c r="D32" s="1198" t="s">
        <v>155</v>
      </c>
      <c r="E32" s="947">
        <v>0</v>
      </c>
      <c r="F32" s="1199" t="s">
        <v>155</v>
      </c>
      <c r="G32" s="948">
        <v>0</v>
      </c>
      <c r="H32" s="1079">
        <f t="shared" si="0"/>
        <v>0</v>
      </c>
      <c r="I32" s="1403" t="s">
        <v>155</v>
      </c>
      <c r="J32" s="1385" t="s">
        <v>155</v>
      </c>
    </row>
    <row r="33" spans="1:10" ht="18" customHeight="1" thickBot="1">
      <c r="A33" s="96" t="s">
        <v>433</v>
      </c>
      <c r="B33" s="674" t="s">
        <v>614</v>
      </c>
      <c r="C33" s="947">
        <v>0</v>
      </c>
      <c r="D33" s="1198" t="s">
        <v>155</v>
      </c>
      <c r="E33" s="947">
        <v>0</v>
      </c>
      <c r="F33" s="1198" t="s">
        <v>155</v>
      </c>
      <c r="G33" s="948">
        <v>0</v>
      </c>
      <c r="H33" s="1080">
        <f t="shared" si="0"/>
        <v>0</v>
      </c>
      <c r="I33" s="1403" t="s">
        <v>155</v>
      </c>
      <c r="J33" s="1385" t="s">
        <v>155</v>
      </c>
    </row>
    <row r="34" spans="1:10" ht="24.75" customHeight="1" thickTop="1" thickBot="1">
      <c r="A34" s="97" t="s">
        <v>57</v>
      </c>
      <c r="B34" s="336"/>
      <c r="C34" s="1200">
        <v>0</v>
      </c>
      <c r="D34" s="1201" t="s">
        <v>155</v>
      </c>
      <c r="E34" s="1200">
        <v>0</v>
      </c>
      <c r="F34" s="1201" t="s">
        <v>155</v>
      </c>
      <c r="G34" s="1223">
        <v>93.743291049999996</v>
      </c>
      <c r="H34" s="1484">
        <f t="shared" si="0"/>
        <v>1</v>
      </c>
      <c r="I34" s="1404" t="s">
        <v>155</v>
      </c>
      <c r="J34" s="1405" t="s">
        <v>155</v>
      </c>
    </row>
    <row r="35" spans="1:10" ht="13.5" thickTop="1">
      <c r="G35" s="236"/>
    </row>
    <row r="36" spans="1:10">
      <c r="A36" s="199" t="str">
        <f>+data!A1</f>
        <v>Fonte: AT - Autoridade Tributária e Aduaneira</v>
      </c>
    </row>
    <row r="37" spans="1:10">
      <c r="A37" s="282" t="str">
        <f>+data!A2</f>
        <v>Data: 2015-11</v>
      </c>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I11" twoDigitTextYear="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2" enableFormatConditionsCalculation="0">
    <tabColor theme="6" tint="0.59999389629810485"/>
    <pageSetUpPr fitToPage="1"/>
  </sheetPr>
  <dimension ref="A1:K36"/>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0" width="9.140625" style="195"/>
    <col min="11" max="11" width="3.28515625" style="195" customWidth="1"/>
    <col min="12" max="16384" width="9.140625" style="195"/>
  </cols>
  <sheetData>
    <row r="1" spans="1:11" ht="27.75">
      <c r="A1" s="1183" t="s">
        <v>563</v>
      </c>
      <c r="B1" s="206"/>
      <c r="C1" s="206"/>
      <c r="D1" s="206"/>
      <c r="E1" s="206"/>
      <c r="F1" s="206"/>
      <c r="G1" s="206"/>
      <c r="H1" s="206"/>
      <c r="I1" s="206"/>
    </row>
    <row r="2" spans="1:11" s="216" customFormat="1" ht="26.25">
      <c r="A2" s="702" t="s">
        <v>515</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615</v>
      </c>
      <c r="B4" s="210"/>
      <c r="C4" s="210"/>
      <c r="D4" s="210"/>
      <c r="E4" s="210"/>
      <c r="F4" s="210"/>
      <c r="G4" s="210"/>
      <c r="H4" s="210"/>
      <c r="I4" s="696"/>
      <c r="J4" s="696"/>
    </row>
    <row r="5" spans="1:11" s="216" customFormat="1" ht="21.95" customHeight="1">
      <c r="A5" s="697" t="s">
        <v>165</v>
      </c>
      <c r="B5" s="2"/>
      <c r="C5" s="2"/>
      <c r="D5" s="2"/>
      <c r="E5" s="2"/>
      <c r="F5" s="2"/>
      <c r="G5" s="2"/>
      <c r="H5" s="2"/>
    </row>
    <row r="6" spans="1:11" s="216" customFormat="1" ht="21.95" customHeight="1">
      <c r="A6" s="664" t="s">
        <v>154</v>
      </c>
      <c r="B6" s="650"/>
      <c r="C6" s="650"/>
      <c r="D6" s="650"/>
      <c r="E6" s="650"/>
      <c r="F6" s="650"/>
      <c r="G6" s="650"/>
      <c r="H6" s="650"/>
    </row>
    <row r="7" spans="1:11" ht="21.95" customHeight="1" thickBot="1"/>
    <row r="8" spans="1:11" ht="21" customHeight="1" thickTop="1">
      <c r="A8" s="1617" t="s">
        <v>72</v>
      </c>
      <c r="B8" s="334"/>
      <c r="C8" s="263"/>
      <c r="D8" s="264"/>
      <c r="E8" s="263"/>
      <c r="F8" s="264"/>
      <c r="G8" s="263"/>
      <c r="H8" s="263"/>
      <c r="I8" s="1613" t="s">
        <v>435</v>
      </c>
      <c r="J8" s="1614"/>
    </row>
    <row r="9" spans="1:11" s="93" customFormat="1" ht="21" customHeight="1" thickBot="1">
      <c r="A9" s="1618"/>
      <c r="B9" s="335" t="s">
        <v>58</v>
      </c>
      <c r="C9" s="91">
        <v>2012</v>
      </c>
      <c r="D9" s="92" t="s">
        <v>73</v>
      </c>
      <c r="E9" s="91">
        <v>2013</v>
      </c>
      <c r="F9" s="92" t="s">
        <v>73</v>
      </c>
      <c r="G9" s="91">
        <v>2014</v>
      </c>
      <c r="H9" s="91" t="s">
        <v>73</v>
      </c>
      <c r="I9" s="1615"/>
      <c r="J9" s="1616"/>
    </row>
    <row r="10" spans="1:11" ht="21" customHeight="1" thickTop="1" thickBot="1">
      <c r="A10" s="1619"/>
      <c r="B10" s="225"/>
      <c r="C10" s="265"/>
      <c r="D10" s="265"/>
      <c r="E10" s="265"/>
      <c r="F10" s="266"/>
      <c r="G10" s="265"/>
      <c r="H10" s="265"/>
      <c r="I10" s="1339" t="s">
        <v>630</v>
      </c>
      <c r="J10" s="1391" t="s">
        <v>710</v>
      </c>
    </row>
    <row r="11" spans="1:11" ht="18" customHeight="1" thickTop="1">
      <c r="A11" s="95" t="s">
        <v>336</v>
      </c>
      <c r="B11" s="673" t="s">
        <v>607</v>
      </c>
      <c r="C11" s="945">
        <v>63</v>
      </c>
      <c r="D11" s="1077">
        <f t="shared" ref="D11:D33" si="0">+C11/C$33</f>
        <v>3.4097920568082181E-4</v>
      </c>
      <c r="E11" s="945">
        <v>172</v>
      </c>
      <c r="F11" s="1077">
        <f>+E11/E$33</f>
        <v>8.738150153933692E-4</v>
      </c>
      <c r="G11" s="946">
        <v>126</v>
      </c>
      <c r="H11" s="1078">
        <f>+G11/G$33</f>
        <v>5.9877109361263317E-4</v>
      </c>
      <c r="I11" s="1392">
        <f>IF(C11&gt;0,(E11-C11)/C11,"-")</f>
        <v>1.7301587301587302</v>
      </c>
      <c r="J11" s="1393">
        <f>IF(E11&gt;0,(G11-E11)/E11,"-")</f>
        <v>-0.26744186046511625</v>
      </c>
      <c r="K11" s="237"/>
    </row>
    <row r="12" spans="1:11" ht="18" customHeight="1">
      <c r="A12" s="96" t="s">
        <v>248</v>
      </c>
      <c r="B12" s="674" t="s">
        <v>415</v>
      </c>
      <c r="C12" s="947">
        <v>6096</v>
      </c>
      <c r="D12" s="1081">
        <f t="shared" si="0"/>
        <v>3.2993797425877616E-2</v>
      </c>
      <c r="E12" s="947">
        <v>6921</v>
      </c>
      <c r="F12" s="1080">
        <f t="shared" ref="F12:F33" si="1">+E12/E$33</f>
        <v>3.5160893729869233E-2</v>
      </c>
      <c r="G12" s="948">
        <v>7736</v>
      </c>
      <c r="H12" s="1079">
        <f t="shared" ref="H12:H33" si="2">+G12/G$33</f>
        <v>3.6762644287201031E-2</v>
      </c>
      <c r="I12" s="1392">
        <f t="shared" ref="I12:I33" si="3">IF(C12&gt;0,(E12-C12)/C12,"-")</f>
        <v>0.13533464566929135</v>
      </c>
      <c r="J12" s="1393">
        <f t="shared" ref="J12:J33" si="4">IF(E12&gt;0,(G12-E12)/E12,"-")</f>
        <v>0.11775754948706835</v>
      </c>
      <c r="K12" s="237"/>
    </row>
    <row r="13" spans="1:11" ht="18" customHeight="1">
      <c r="A13" s="96" t="s">
        <v>416</v>
      </c>
      <c r="B13" s="674" t="s">
        <v>593</v>
      </c>
      <c r="C13" s="947">
        <v>418</v>
      </c>
      <c r="D13" s="1081">
        <f t="shared" si="0"/>
        <v>2.2623699678505321E-3</v>
      </c>
      <c r="E13" s="947">
        <v>428</v>
      </c>
      <c r="F13" s="1080">
        <f t="shared" si="1"/>
        <v>2.1743768987695466E-3</v>
      </c>
      <c r="G13" s="948">
        <v>414</v>
      </c>
      <c r="H13" s="1079">
        <f t="shared" si="2"/>
        <v>1.9673907361557946E-3</v>
      </c>
      <c r="I13" s="1392">
        <f t="shared" si="3"/>
        <v>2.3923444976076555E-2</v>
      </c>
      <c r="J13" s="1393">
        <f t="shared" si="4"/>
        <v>-3.2710280373831772E-2</v>
      </c>
      <c r="K13" s="237"/>
    </row>
    <row r="14" spans="1:11" ht="18" customHeight="1">
      <c r="A14" s="96" t="s">
        <v>417</v>
      </c>
      <c r="B14" s="674" t="s">
        <v>418</v>
      </c>
      <c r="C14" s="947">
        <v>21801</v>
      </c>
      <c r="D14" s="1081">
        <f t="shared" si="0"/>
        <v>0.11799504227059676</v>
      </c>
      <c r="E14" s="947">
        <v>23421</v>
      </c>
      <c r="F14" s="1080">
        <f t="shared" si="1"/>
        <v>0.11898617136934941</v>
      </c>
      <c r="G14" s="948">
        <v>24398</v>
      </c>
      <c r="H14" s="1079">
        <f t="shared" si="2"/>
        <v>0.11594299319016685</v>
      </c>
      <c r="I14" s="1392">
        <f t="shared" si="3"/>
        <v>7.430851795789184E-2</v>
      </c>
      <c r="J14" s="1393">
        <f t="shared" si="4"/>
        <v>4.1714700482472993E-2</v>
      </c>
      <c r="K14" s="237"/>
    </row>
    <row r="15" spans="1:11" ht="18" customHeight="1">
      <c r="A15" s="96" t="s">
        <v>234</v>
      </c>
      <c r="B15" s="674" t="s">
        <v>608</v>
      </c>
      <c r="C15" s="947">
        <v>264</v>
      </c>
      <c r="D15" s="1081">
        <f t="shared" si="0"/>
        <v>1.4288652428529676E-3</v>
      </c>
      <c r="E15" s="947">
        <v>305</v>
      </c>
      <c r="F15" s="1080">
        <f t="shared" si="1"/>
        <v>1.5494975563661488E-3</v>
      </c>
      <c r="G15" s="948">
        <v>316</v>
      </c>
      <c r="H15" s="1079">
        <f t="shared" si="2"/>
        <v>1.5016798855681909E-3</v>
      </c>
      <c r="I15" s="1392">
        <f t="shared" si="3"/>
        <v>0.1553030303030303</v>
      </c>
      <c r="J15" s="1393">
        <f t="shared" si="4"/>
        <v>3.6065573770491806E-2</v>
      </c>
      <c r="K15" s="237"/>
    </row>
    <row r="16" spans="1:11" ht="18" customHeight="1">
      <c r="A16" s="96" t="s">
        <v>243</v>
      </c>
      <c r="B16" s="674" t="s">
        <v>419</v>
      </c>
      <c r="C16" s="947">
        <v>546</v>
      </c>
      <c r="D16" s="1081">
        <f t="shared" si="0"/>
        <v>2.9551531159004558E-3</v>
      </c>
      <c r="E16" s="947">
        <v>562</v>
      </c>
      <c r="F16" s="1080">
        <f t="shared" si="1"/>
        <v>2.8551397595992642E-3</v>
      </c>
      <c r="G16" s="948">
        <v>571</v>
      </c>
      <c r="H16" s="1079">
        <f t="shared" si="2"/>
        <v>2.7134785274032817E-3</v>
      </c>
      <c r="I16" s="1392">
        <f t="shared" si="3"/>
        <v>2.9304029304029304E-2</v>
      </c>
      <c r="J16" s="1393">
        <f t="shared" si="4"/>
        <v>1.601423487544484E-2</v>
      </c>
      <c r="K16" s="237"/>
    </row>
    <row r="17" spans="1:11" ht="18" customHeight="1">
      <c r="A17" s="96" t="s">
        <v>437</v>
      </c>
      <c r="B17" s="674" t="s">
        <v>477</v>
      </c>
      <c r="C17" s="947">
        <v>20398</v>
      </c>
      <c r="D17" s="1081">
        <f t="shared" si="0"/>
        <v>0.11040148948376831</v>
      </c>
      <c r="E17" s="947">
        <v>21290</v>
      </c>
      <c r="F17" s="1080">
        <f t="shared" si="1"/>
        <v>0.10816000975421412</v>
      </c>
      <c r="G17" s="948">
        <v>22221</v>
      </c>
      <c r="H17" s="1079">
        <f t="shared" si="2"/>
        <v>0.10559755929497079</v>
      </c>
      <c r="I17" s="1392">
        <f t="shared" si="3"/>
        <v>4.3729777429159719E-2</v>
      </c>
      <c r="J17" s="1393">
        <f t="shared" si="4"/>
        <v>4.3729450446218884E-2</v>
      </c>
      <c r="K17" s="237"/>
    </row>
    <row r="18" spans="1:11" ht="18" customHeight="1">
      <c r="A18" s="96" t="s">
        <v>250</v>
      </c>
      <c r="B18" s="674" t="s">
        <v>420</v>
      </c>
      <c r="C18" s="947">
        <v>49058</v>
      </c>
      <c r="D18" s="1081">
        <f t="shared" si="0"/>
        <v>0.26551996622682156</v>
      </c>
      <c r="E18" s="947">
        <v>51448</v>
      </c>
      <c r="F18" s="1080">
        <f t="shared" si="1"/>
        <v>0.26137229599975614</v>
      </c>
      <c r="G18" s="948">
        <v>55063</v>
      </c>
      <c r="H18" s="1079">
        <f t="shared" si="2"/>
        <v>0.26166772006025729</v>
      </c>
      <c r="I18" s="1392">
        <f t="shared" si="3"/>
        <v>4.8717844184434748E-2</v>
      </c>
      <c r="J18" s="1393">
        <f t="shared" si="4"/>
        <v>7.0265122064997673E-2</v>
      </c>
      <c r="K18" s="237"/>
    </row>
    <row r="19" spans="1:11" ht="18" customHeight="1">
      <c r="A19" s="96" t="s">
        <v>421</v>
      </c>
      <c r="B19" s="674" t="s">
        <v>422</v>
      </c>
      <c r="C19" s="947">
        <v>10683</v>
      </c>
      <c r="D19" s="1081">
        <f t="shared" si="0"/>
        <v>5.7820331020447931E-2</v>
      </c>
      <c r="E19" s="947">
        <v>11113</v>
      </c>
      <c r="F19" s="1080">
        <f t="shared" si="1"/>
        <v>5.6457594570154139E-2</v>
      </c>
      <c r="G19" s="948">
        <v>12169</v>
      </c>
      <c r="H19" s="1079">
        <f t="shared" si="2"/>
        <v>5.7828932048985177E-2</v>
      </c>
      <c r="I19" s="1392">
        <f t="shared" si="3"/>
        <v>4.0250865861649353E-2</v>
      </c>
      <c r="J19" s="1393">
        <f t="shared" si="4"/>
        <v>9.502384594618915E-2</v>
      </c>
      <c r="K19" s="237"/>
    </row>
    <row r="20" spans="1:11" ht="18" customHeight="1">
      <c r="A20" s="96" t="s">
        <v>423</v>
      </c>
      <c r="B20" s="674" t="s">
        <v>424</v>
      </c>
      <c r="C20" s="947">
        <v>8967</v>
      </c>
      <c r="D20" s="1081">
        <f t="shared" si="0"/>
        <v>4.853270694190364E-2</v>
      </c>
      <c r="E20" s="947">
        <v>9776</v>
      </c>
      <c r="F20" s="1080">
        <f t="shared" si="1"/>
        <v>4.9665206921427771E-2</v>
      </c>
      <c r="G20" s="948">
        <v>12794</v>
      </c>
      <c r="H20" s="1079">
        <f t="shared" si="2"/>
        <v>6.0799026759365306E-2</v>
      </c>
      <c r="I20" s="1392">
        <f t="shared" si="3"/>
        <v>9.0219694435151113E-2</v>
      </c>
      <c r="J20" s="1393">
        <f t="shared" si="4"/>
        <v>0.30871522094926351</v>
      </c>
      <c r="K20" s="237"/>
    </row>
    <row r="21" spans="1:11" ht="18" customHeight="1">
      <c r="A21" s="96" t="s">
        <v>425</v>
      </c>
      <c r="B21" s="674" t="s">
        <v>609</v>
      </c>
      <c r="C21" s="947">
        <v>4867</v>
      </c>
      <c r="D21" s="1081">
        <f t="shared" si="0"/>
        <v>2.6341996730929521E-2</v>
      </c>
      <c r="E21" s="947">
        <v>5405</v>
      </c>
      <c r="F21" s="1080">
        <f t="shared" si="1"/>
        <v>2.7459128826750931E-2</v>
      </c>
      <c r="G21" s="948">
        <v>5736</v>
      </c>
      <c r="H21" s="1079">
        <f t="shared" si="2"/>
        <v>2.7258341213984631E-2</v>
      </c>
      <c r="I21" s="1392">
        <f t="shared" si="3"/>
        <v>0.11054037394698993</v>
      </c>
      <c r="J21" s="1393">
        <f t="shared" si="4"/>
        <v>6.1239592969472713E-2</v>
      </c>
      <c r="K21" s="237"/>
    </row>
    <row r="22" spans="1:11" ht="18" customHeight="1">
      <c r="A22" s="96" t="s">
        <v>426</v>
      </c>
      <c r="B22" s="674" t="s">
        <v>610</v>
      </c>
      <c r="C22" s="947">
        <v>4046</v>
      </c>
      <c r="D22" s="1081">
        <f t="shared" si="0"/>
        <v>2.1898442320390555E-2</v>
      </c>
      <c r="E22" s="947">
        <v>4282</v>
      </c>
      <c r="F22" s="1080">
        <f t="shared" si="1"/>
        <v>2.1753929627409341E-2</v>
      </c>
      <c r="G22" s="948">
        <v>4276</v>
      </c>
      <c r="H22" s="1079">
        <f t="shared" si="2"/>
        <v>2.0320199970536662E-2</v>
      </c>
      <c r="I22" s="1392">
        <f t="shared" si="3"/>
        <v>5.83292140385566E-2</v>
      </c>
      <c r="J22" s="1393">
        <f t="shared" si="4"/>
        <v>-1.4012143858010276E-3</v>
      </c>
      <c r="K22" s="237"/>
    </row>
    <row r="23" spans="1:11" ht="18" customHeight="1">
      <c r="A23" s="96" t="s">
        <v>427</v>
      </c>
      <c r="B23" s="674" t="s">
        <v>428</v>
      </c>
      <c r="C23" s="947">
        <v>9482</v>
      </c>
      <c r="D23" s="1081">
        <f t="shared" si="0"/>
        <v>5.132007663913575E-2</v>
      </c>
      <c r="E23" s="947">
        <v>10341</v>
      </c>
      <c r="F23" s="1080">
        <f t="shared" si="1"/>
        <v>5.2535587640597854E-2</v>
      </c>
      <c r="G23" s="948">
        <v>11353</v>
      </c>
      <c r="H23" s="1079">
        <f t="shared" si="2"/>
        <v>5.395117639511289E-2</v>
      </c>
      <c r="I23" s="1392">
        <f t="shared" si="3"/>
        <v>9.0592701961611469E-2</v>
      </c>
      <c r="J23" s="1393">
        <f t="shared" si="4"/>
        <v>9.7862875930761054E-2</v>
      </c>
      <c r="K23" s="237"/>
    </row>
    <row r="24" spans="1:11" ht="18" customHeight="1">
      <c r="A24" s="96" t="s">
        <v>251</v>
      </c>
      <c r="B24" s="674" t="s">
        <v>595</v>
      </c>
      <c r="C24" s="947">
        <v>19458</v>
      </c>
      <c r="D24" s="1081">
        <f t="shared" si="0"/>
        <v>0.10531386324027668</v>
      </c>
      <c r="E24" s="947">
        <v>20769</v>
      </c>
      <c r="F24" s="1080">
        <f t="shared" si="1"/>
        <v>0.10551316310874932</v>
      </c>
      <c r="G24" s="948">
        <v>21423</v>
      </c>
      <c r="H24" s="1079">
        <f t="shared" si="2"/>
        <v>0.10180534236875745</v>
      </c>
      <c r="I24" s="1392">
        <f t="shared" si="3"/>
        <v>6.7375886524822695E-2</v>
      </c>
      <c r="J24" s="1393">
        <f t="shared" si="4"/>
        <v>3.1489238769319659E-2</v>
      </c>
      <c r="K24" s="237"/>
    </row>
    <row r="25" spans="1:11" ht="18" customHeight="1">
      <c r="A25" s="96" t="s">
        <v>254</v>
      </c>
      <c r="B25" s="674" t="s">
        <v>611</v>
      </c>
      <c r="C25" s="947">
        <v>6213</v>
      </c>
      <c r="D25" s="1081">
        <f t="shared" si="0"/>
        <v>3.3627044522141998E-2</v>
      </c>
      <c r="E25" s="947">
        <v>6851</v>
      </c>
      <c r="F25" s="1080">
        <f t="shared" si="1"/>
        <v>3.4805271339883558E-2</v>
      </c>
      <c r="G25" s="948">
        <v>7471</v>
      </c>
      <c r="H25" s="1079">
        <f t="shared" si="2"/>
        <v>3.5503324129999861E-2</v>
      </c>
      <c r="I25" s="1392">
        <f t="shared" si="3"/>
        <v>0.10268791244165459</v>
      </c>
      <c r="J25" s="1393">
        <f t="shared" si="4"/>
        <v>9.0497737556561084E-2</v>
      </c>
      <c r="K25" s="237"/>
    </row>
    <row r="26" spans="1:11" ht="18" customHeight="1">
      <c r="A26" s="96" t="s">
        <v>236</v>
      </c>
      <c r="B26" s="674" t="s">
        <v>429</v>
      </c>
      <c r="C26" s="947">
        <v>73</v>
      </c>
      <c r="D26" s="1081">
        <f t="shared" si="0"/>
        <v>3.9510288912222212E-4</v>
      </c>
      <c r="E26" s="947">
        <v>92</v>
      </c>
      <c r="F26" s="1080">
        <f t="shared" si="1"/>
        <v>4.6738942683831374E-4</v>
      </c>
      <c r="G26" s="948">
        <v>79</v>
      </c>
      <c r="H26" s="1079">
        <f t="shared" si="2"/>
        <v>3.7541997139204774E-4</v>
      </c>
      <c r="I26" s="1392">
        <f t="shared" si="3"/>
        <v>0.26027397260273971</v>
      </c>
      <c r="J26" s="1393">
        <f t="shared" si="4"/>
        <v>-0.14130434782608695</v>
      </c>
      <c r="K26" s="237"/>
    </row>
    <row r="27" spans="1:11" ht="18" customHeight="1">
      <c r="A27" s="96" t="s">
        <v>246</v>
      </c>
      <c r="B27" s="674" t="s">
        <v>119</v>
      </c>
      <c r="C27" s="947">
        <v>2236</v>
      </c>
      <c r="D27" s="1081">
        <f t="shared" si="0"/>
        <v>1.2102055617497104E-2</v>
      </c>
      <c r="E27" s="947">
        <v>2334</v>
      </c>
      <c r="F27" s="1080">
        <f t="shared" si="1"/>
        <v>1.1857466546093742E-2</v>
      </c>
      <c r="G27" s="948">
        <v>2513</v>
      </c>
      <c r="H27" s="1079">
        <f t="shared" si="2"/>
        <v>1.1942156811496405E-2</v>
      </c>
      <c r="I27" s="1392">
        <f t="shared" si="3"/>
        <v>4.3828264758497319E-2</v>
      </c>
      <c r="J27" s="1393">
        <f t="shared" si="4"/>
        <v>7.6692373607540706E-2</v>
      </c>
      <c r="K27" s="237"/>
    </row>
    <row r="28" spans="1:11" ht="18" customHeight="1">
      <c r="A28" s="96" t="s">
        <v>430</v>
      </c>
      <c r="B28" s="674" t="s">
        <v>596</v>
      </c>
      <c r="C28" s="947">
        <v>13384</v>
      </c>
      <c r="D28" s="1081">
        <f t="shared" si="0"/>
        <v>7.2439137917970145E-2</v>
      </c>
      <c r="E28" s="947">
        <v>14083</v>
      </c>
      <c r="F28" s="1080">
        <f t="shared" si="1"/>
        <v>7.1546144545260565E-2</v>
      </c>
      <c r="G28" s="948">
        <v>13879</v>
      </c>
      <c r="H28" s="1079">
        <f t="shared" si="2"/>
        <v>6.5955111176585202E-2</v>
      </c>
      <c r="I28" s="1392">
        <f t="shared" si="3"/>
        <v>5.2226539151225347E-2</v>
      </c>
      <c r="J28" s="1393">
        <f t="shared" si="4"/>
        <v>-1.4485549953845061E-2</v>
      </c>
      <c r="K28" s="237"/>
    </row>
    <row r="29" spans="1:11" ht="18" customHeight="1">
      <c r="A29" s="96" t="s">
        <v>431</v>
      </c>
      <c r="B29" s="674" t="s">
        <v>612</v>
      </c>
      <c r="C29" s="947">
        <v>2179</v>
      </c>
      <c r="D29" s="1081">
        <f t="shared" si="0"/>
        <v>1.1793550621881123E-2</v>
      </c>
      <c r="E29" s="947">
        <v>2486</v>
      </c>
      <c r="F29" s="1080">
        <f t="shared" si="1"/>
        <v>1.2629675164348347E-2</v>
      </c>
      <c r="G29" s="948">
        <v>2763</v>
      </c>
      <c r="H29" s="1079">
        <f t="shared" si="2"/>
        <v>1.3130194695648455E-2</v>
      </c>
      <c r="I29" s="1392">
        <f t="shared" si="3"/>
        <v>0.14089031665901791</v>
      </c>
      <c r="J29" s="1393">
        <f t="shared" si="4"/>
        <v>0.11142397425583267</v>
      </c>
      <c r="K29" s="237"/>
    </row>
    <row r="30" spans="1:11" ht="18" customHeight="1">
      <c r="A30" s="96" t="s">
        <v>432</v>
      </c>
      <c r="B30" s="674" t="s">
        <v>597</v>
      </c>
      <c r="C30" s="947">
        <v>4529</v>
      </c>
      <c r="D30" s="1081">
        <f t="shared" si="0"/>
        <v>2.4512616230610192E-2</v>
      </c>
      <c r="E30" s="947">
        <v>4759</v>
      </c>
      <c r="F30" s="1080">
        <f t="shared" si="1"/>
        <v>2.417724219916886E-2</v>
      </c>
      <c r="G30" s="948">
        <v>5129</v>
      </c>
      <c r="H30" s="1079">
        <f t="shared" si="2"/>
        <v>2.4373785231263455E-2</v>
      </c>
      <c r="I30" s="1392">
        <f t="shared" si="3"/>
        <v>5.0783837491720024E-2</v>
      </c>
      <c r="J30" s="1393">
        <f t="shared" si="4"/>
        <v>7.774742592981719E-2</v>
      </c>
      <c r="K30" s="237"/>
    </row>
    <row r="31" spans="1:11" ht="18" customHeight="1">
      <c r="A31" s="96" t="s">
        <v>256</v>
      </c>
      <c r="B31" s="674" t="s">
        <v>613</v>
      </c>
      <c r="C31" s="947">
        <v>1</v>
      </c>
      <c r="D31" s="1081">
        <f t="shared" si="0"/>
        <v>5.4123683441400285E-6</v>
      </c>
      <c r="E31" s="947">
        <v>0</v>
      </c>
      <c r="F31" s="1080">
        <f t="shared" si="1"/>
        <v>0</v>
      </c>
      <c r="G31" s="948">
        <v>0</v>
      </c>
      <c r="H31" s="1079">
        <f>+G32/G$33</f>
        <v>4.7521515366081997E-6</v>
      </c>
      <c r="I31" s="1392">
        <f t="shared" si="3"/>
        <v>-1</v>
      </c>
      <c r="J31" s="1393" t="str">
        <f>IF(E31&gt;0,(G32-E31)/E31,"-")</f>
        <v>-</v>
      </c>
      <c r="K31" s="237"/>
    </row>
    <row r="32" spans="1:11" ht="18" customHeight="1" thickBot="1">
      <c r="A32" s="96" t="s">
        <v>433</v>
      </c>
      <c r="B32" s="674" t="s">
        <v>614</v>
      </c>
      <c r="C32" s="947">
        <v>0</v>
      </c>
      <c r="D32" s="1081">
        <f t="shared" si="0"/>
        <v>0</v>
      </c>
      <c r="E32" s="947">
        <v>0</v>
      </c>
      <c r="F32" s="1081">
        <f t="shared" si="1"/>
        <v>0</v>
      </c>
      <c r="G32" s="948">
        <v>1</v>
      </c>
      <c r="H32" s="1126">
        <f>+G33/G$33</f>
        <v>1</v>
      </c>
      <c r="I32" s="1392" t="str">
        <f t="shared" si="3"/>
        <v>-</v>
      </c>
      <c r="J32" s="1393" t="str">
        <f t="shared" si="4"/>
        <v>-</v>
      </c>
      <c r="K32" s="237"/>
    </row>
    <row r="33" spans="1:11" s="86" customFormat="1" ht="24.75" customHeight="1" thickTop="1" thickBot="1">
      <c r="A33" s="97" t="s">
        <v>57</v>
      </c>
      <c r="B33" s="336"/>
      <c r="C33" s="502">
        <f>'Q59 COLN'!C34</f>
        <v>184762</v>
      </c>
      <c r="D33" s="730">
        <f t="shared" si="0"/>
        <v>1</v>
      </c>
      <c r="E33" s="502">
        <f>'Q59 COLN'!E34</f>
        <v>196838</v>
      </c>
      <c r="F33" s="730">
        <f t="shared" si="1"/>
        <v>1</v>
      </c>
      <c r="G33" s="801">
        <v>210431</v>
      </c>
      <c r="H33" s="950">
        <f t="shared" si="2"/>
        <v>1</v>
      </c>
      <c r="I33" s="1365">
        <f t="shared" si="3"/>
        <v>6.5359760123834987E-2</v>
      </c>
      <c r="J33" s="1394">
        <f t="shared" si="4"/>
        <v>6.9056787815360857E-2</v>
      </c>
      <c r="K33" s="237"/>
    </row>
    <row r="34" spans="1:11" s="865" customFormat="1" ht="14.25" customHeight="1" thickTop="1">
      <c r="A34" s="865" t="str">
        <f>+data!A1</f>
        <v>Fonte: AT - Autoridade Tributária e Aduaneira</v>
      </c>
      <c r="I34" s="199"/>
      <c r="J34" s="199"/>
      <c r="K34" s="199"/>
    </row>
    <row r="35" spans="1:11" s="199" customFormat="1" ht="14.25" customHeight="1">
      <c r="A35" s="282" t="str">
        <f>+data!A2</f>
        <v>Data: 2015-11</v>
      </c>
      <c r="C35" s="240"/>
      <c r="D35" s="240"/>
      <c r="E35" s="240"/>
      <c r="F35" s="240"/>
      <c r="G35" s="240"/>
    </row>
    <row r="36" spans="1:11" ht="14.1" customHeight="1">
      <c r="A36" s="199" t="str">
        <f>+data!A3</f>
        <v xml:space="preserve"> </v>
      </c>
      <c r="C36" s="237"/>
      <c r="D36" s="237"/>
      <c r="E36" s="237"/>
      <c r="F36" s="237"/>
      <c r="G36" s="237"/>
      <c r="H36" s="237"/>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E33" formula="1"/>
    <ignoredError sqref="I10" twoDigitTextYear="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3" enableFormatConditionsCalculation="0">
    <tabColor theme="6" tint="0.59999389629810485"/>
    <pageSetUpPr fitToPage="1"/>
  </sheetPr>
  <dimension ref="A1:K67"/>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6.7109375" style="195" customWidth="1"/>
    <col min="9" max="16384" width="9.140625" style="195"/>
  </cols>
  <sheetData>
    <row r="1" spans="1:11" ht="27.75">
      <c r="A1" s="1183" t="s">
        <v>563</v>
      </c>
      <c r="B1" s="206"/>
      <c r="C1" s="206"/>
      <c r="D1" s="206"/>
      <c r="E1" s="206"/>
      <c r="F1" s="206"/>
      <c r="G1" s="206"/>
      <c r="H1" s="206"/>
      <c r="I1" s="206"/>
    </row>
    <row r="2" spans="1:11" s="216" customFormat="1" ht="26.25">
      <c r="A2" s="702" t="s">
        <v>516</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615</v>
      </c>
      <c r="B4" s="210"/>
      <c r="C4" s="210"/>
      <c r="D4" s="210"/>
      <c r="E4" s="210"/>
      <c r="F4" s="210"/>
      <c r="G4" s="210"/>
      <c r="H4" s="210"/>
      <c r="I4" s="696"/>
      <c r="J4" s="696"/>
    </row>
    <row r="5" spans="1:11" s="216" customFormat="1" ht="21.95" customHeight="1">
      <c r="A5" s="697" t="s">
        <v>165</v>
      </c>
      <c r="B5" s="2"/>
      <c r="C5" s="2"/>
      <c r="D5" s="2"/>
      <c r="E5" s="2"/>
      <c r="F5" s="2"/>
      <c r="G5" s="2"/>
      <c r="H5" s="2"/>
    </row>
    <row r="6" spans="1:11" s="216" customFormat="1" ht="21.95" customHeight="1">
      <c r="A6" s="664" t="s">
        <v>55</v>
      </c>
      <c r="B6" s="650"/>
      <c r="C6" s="650"/>
      <c r="D6" s="650"/>
      <c r="E6" s="650"/>
      <c r="F6" s="650"/>
      <c r="G6" s="650"/>
      <c r="H6" s="650"/>
    </row>
    <row r="7" spans="1:11" ht="21.95" customHeight="1">
      <c r="A7" s="199"/>
    </row>
    <row r="8" spans="1:11" ht="21.95" customHeight="1" thickBot="1">
      <c r="A8" s="199" t="s">
        <v>141</v>
      </c>
    </row>
    <row r="9" spans="1:11" ht="21" customHeight="1" thickTop="1">
      <c r="A9" s="1617" t="s">
        <v>72</v>
      </c>
      <c r="B9" s="334"/>
      <c r="C9" s="263"/>
      <c r="D9" s="264"/>
      <c r="E9" s="263"/>
      <c r="F9" s="264"/>
      <c r="G9" s="263"/>
      <c r="H9" s="263"/>
      <c r="I9" s="1613" t="s">
        <v>435</v>
      </c>
      <c r="J9" s="1614"/>
    </row>
    <row r="10" spans="1:11" s="93" customFormat="1" ht="21" customHeight="1" thickBot="1">
      <c r="A10" s="1618"/>
      <c r="B10" s="335" t="s">
        <v>58</v>
      </c>
      <c r="C10" s="91">
        <v>2012</v>
      </c>
      <c r="D10" s="92" t="s">
        <v>73</v>
      </c>
      <c r="E10" s="91">
        <v>2013</v>
      </c>
      <c r="F10" s="92" t="s">
        <v>73</v>
      </c>
      <c r="G10" s="91">
        <v>2014</v>
      </c>
      <c r="H10" s="91" t="s">
        <v>73</v>
      </c>
      <c r="I10" s="1615"/>
      <c r="J10" s="1616"/>
    </row>
    <row r="11" spans="1:11" ht="21" customHeight="1" thickTop="1" thickBot="1">
      <c r="A11" s="1619"/>
      <c r="B11" s="225"/>
      <c r="C11" s="265"/>
      <c r="D11" s="265"/>
      <c r="E11" s="265"/>
      <c r="F11" s="266"/>
      <c r="G11" s="265"/>
      <c r="H11" s="265"/>
      <c r="I11" s="1339" t="s">
        <v>630</v>
      </c>
      <c r="J11" s="1391" t="s">
        <v>710</v>
      </c>
    </row>
    <row r="12" spans="1:11" ht="18" customHeight="1" thickTop="1">
      <c r="A12" s="95" t="s">
        <v>336</v>
      </c>
      <c r="B12" s="673" t="s">
        <v>607</v>
      </c>
      <c r="C12" s="896">
        <v>1.6174787400000001</v>
      </c>
      <c r="D12" s="1086">
        <f t="shared" ref="D12:D34" si="0">+C12/C$34</f>
        <v>5.0176773848203276E-4</v>
      </c>
      <c r="E12" s="896">
        <v>1.1391857999999999</v>
      </c>
      <c r="F12" s="1086">
        <f>+E12/E$34</f>
        <v>3.3054984637374488E-4</v>
      </c>
      <c r="G12" s="897">
        <v>0.61694936999999994</v>
      </c>
      <c r="H12" s="1087">
        <f>+G12/G$34</f>
        <v>1.6797675734602267E-4</v>
      </c>
      <c r="I12" s="1392">
        <f>IF(C12&gt;0,(E12-C12)/C12,"-")</f>
        <v>-0.29570276762957648</v>
      </c>
      <c r="J12" s="1407">
        <f>IF(E12&gt;0,(G12-E12)/E12,"-")</f>
        <v>-0.45842954678683673</v>
      </c>
      <c r="K12" s="237"/>
    </row>
    <row r="13" spans="1:11" ht="18" customHeight="1">
      <c r="A13" s="96" t="s">
        <v>248</v>
      </c>
      <c r="B13" s="674" t="s">
        <v>415</v>
      </c>
      <c r="C13" s="898">
        <v>39.129088490000001</v>
      </c>
      <c r="D13" s="1082">
        <f t="shared" si="0"/>
        <v>1.2138468194327326E-2</v>
      </c>
      <c r="E13" s="898">
        <v>42.989379119999995</v>
      </c>
      <c r="F13" s="1083">
        <f t="shared" ref="F13:F34" si="1">+E13/E$34</f>
        <v>1.2473937670061086E-2</v>
      </c>
      <c r="G13" s="1047">
        <v>49.117744460000004</v>
      </c>
      <c r="H13" s="1084">
        <f t="shared" ref="H13:H34" si="2">+G13/G$34</f>
        <v>1.337328449260167E-2</v>
      </c>
      <c r="I13" s="1392">
        <f t="shared" ref="I13:I34" si="3">IF(C13&gt;0,(E13-C13)/C13,"-")</f>
        <v>9.8655265915191123E-2</v>
      </c>
      <c r="J13" s="1393">
        <f t="shared" ref="J13:J34" si="4">IF(E13&gt;0,(G13-E13)/E13,"-")</f>
        <v>0.14255533495595202</v>
      </c>
      <c r="K13" s="237"/>
    </row>
    <row r="14" spans="1:11" ht="18" customHeight="1">
      <c r="A14" s="96" t="s">
        <v>416</v>
      </c>
      <c r="B14" s="674" t="s">
        <v>593</v>
      </c>
      <c r="C14" s="898">
        <v>32.586001960000004</v>
      </c>
      <c r="D14" s="1082">
        <f t="shared" si="0"/>
        <v>1.0108698250735765E-2</v>
      </c>
      <c r="E14" s="898">
        <v>21.500181569999999</v>
      </c>
      <c r="F14" s="1083">
        <f t="shared" si="1"/>
        <v>6.2385624144640148E-3</v>
      </c>
      <c r="G14" s="1047">
        <v>14.50639868</v>
      </c>
      <c r="H14" s="1084">
        <f t="shared" si="2"/>
        <v>3.9496560488181121E-3</v>
      </c>
      <c r="I14" s="1392">
        <f t="shared" si="3"/>
        <v>-0.34020191871368821</v>
      </c>
      <c r="J14" s="1393">
        <f t="shared" si="4"/>
        <v>-0.32528948033437466</v>
      </c>
      <c r="K14" s="237"/>
    </row>
    <row r="15" spans="1:11" ht="18" customHeight="1">
      <c r="A15" s="96" t="s">
        <v>417</v>
      </c>
      <c r="B15" s="674" t="s">
        <v>418</v>
      </c>
      <c r="C15" s="898">
        <v>599.74606040999993</v>
      </c>
      <c r="D15" s="1082">
        <f t="shared" si="0"/>
        <v>0.18605080669897042</v>
      </c>
      <c r="E15" s="898">
        <v>631.07731983000008</v>
      </c>
      <c r="F15" s="1083">
        <f t="shared" si="1"/>
        <v>0.18311544185308593</v>
      </c>
      <c r="G15" s="1047">
        <v>632.51013424999996</v>
      </c>
      <c r="H15" s="1084">
        <f t="shared" si="2"/>
        <v>0.17221348542719556</v>
      </c>
      <c r="I15" s="1392">
        <f t="shared" si="3"/>
        <v>5.2240875744279831E-2</v>
      </c>
      <c r="J15" s="1393">
        <f t="shared" si="4"/>
        <v>2.2704261030738011E-3</v>
      </c>
      <c r="K15" s="237"/>
    </row>
    <row r="16" spans="1:11" ht="18" customHeight="1">
      <c r="A16" s="96" t="s">
        <v>234</v>
      </c>
      <c r="B16" s="674" t="s">
        <v>608</v>
      </c>
      <c r="C16" s="898">
        <v>106.01770481999999</v>
      </c>
      <c r="D16" s="1082">
        <f t="shared" si="0"/>
        <v>3.2888385282014342E-2</v>
      </c>
      <c r="E16" s="898">
        <v>160.08177597</v>
      </c>
      <c r="F16" s="1083">
        <f t="shared" si="1"/>
        <v>4.6449847298061252E-2</v>
      </c>
      <c r="G16" s="1047">
        <v>142.12840975</v>
      </c>
      <c r="H16" s="1084">
        <f t="shared" si="2"/>
        <v>3.8697291151382221E-2</v>
      </c>
      <c r="I16" s="1392">
        <f t="shared" si="3"/>
        <v>0.50995323131916115</v>
      </c>
      <c r="J16" s="1393">
        <f t="shared" si="4"/>
        <v>-0.11215121840829982</v>
      </c>
      <c r="K16" s="237"/>
    </row>
    <row r="17" spans="1:11" ht="18" customHeight="1">
      <c r="A17" s="96" t="s">
        <v>243</v>
      </c>
      <c r="B17" s="674" t="s">
        <v>419</v>
      </c>
      <c r="C17" s="898">
        <v>71.750721060000004</v>
      </c>
      <c r="D17" s="1082">
        <f t="shared" si="0"/>
        <v>2.2258219629354363E-2</v>
      </c>
      <c r="E17" s="898">
        <v>75.123000319999989</v>
      </c>
      <c r="F17" s="1083">
        <f t="shared" si="1"/>
        <v>2.1797933414295353E-2</v>
      </c>
      <c r="G17" s="1047">
        <v>72.031699619999998</v>
      </c>
      <c r="H17" s="1084">
        <f t="shared" si="2"/>
        <v>1.9612065295228898E-2</v>
      </c>
      <c r="I17" s="1392">
        <f t="shared" si="3"/>
        <v>4.6999935473540241E-2</v>
      </c>
      <c r="J17" s="1393">
        <f t="shared" si="4"/>
        <v>-4.1149856726063083E-2</v>
      </c>
      <c r="K17" s="237"/>
    </row>
    <row r="18" spans="1:11" ht="18" customHeight="1">
      <c r="A18" s="96" t="s">
        <v>437</v>
      </c>
      <c r="B18" s="674" t="s">
        <v>477</v>
      </c>
      <c r="C18" s="898">
        <v>162.68751508000003</v>
      </c>
      <c r="D18" s="1082">
        <f t="shared" si="0"/>
        <v>5.0468265518564537E-2</v>
      </c>
      <c r="E18" s="898">
        <v>177.47546363999999</v>
      </c>
      <c r="F18" s="1083">
        <f t="shared" si="1"/>
        <v>5.1496856124181971E-2</v>
      </c>
      <c r="G18" s="1047">
        <v>166.78739937999998</v>
      </c>
      <c r="H18" s="1084">
        <f t="shared" si="2"/>
        <v>4.5411192354452734E-2</v>
      </c>
      <c r="I18" s="1392">
        <f t="shared" si="3"/>
        <v>9.0897869776473808E-2</v>
      </c>
      <c r="J18" s="1393">
        <f t="shared" si="4"/>
        <v>-6.0222771310406056E-2</v>
      </c>
      <c r="K18" s="237"/>
    </row>
    <row r="19" spans="1:11" ht="18" customHeight="1">
      <c r="A19" s="96" t="s">
        <v>250</v>
      </c>
      <c r="B19" s="674" t="s">
        <v>420</v>
      </c>
      <c r="C19" s="898">
        <v>528.65634700999999</v>
      </c>
      <c r="D19" s="1082">
        <f t="shared" si="0"/>
        <v>0.16399764220293889</v>
      </c>
      <c r="E19" s="898">
        <v>621.48620998000001</v>
      </c>
      <c r="F19" s="1083">
        <f t="shared" si="1"/>
        <v>0.18033245431279951</v>
      </c>
      <c r="G19" s="1047">
        <v>654.49833153999998</v>
      </c>
      <c r="H19" s="1084">
        <f t="shared" si="2"/>
        <v>0.17820021020601945</v>
      </c>
      <c r="I19" s="1392">
        <f t="shared" si="3"/>
        <v>0.17559585446203688</v>
      </c>
      <c r="J19" s="1393">
        <f t="shared" si="4"/>
        <v>5.3118027447563686E-2</v>
      </c>
      <c r="K19" s="237"/>
    </row>
    <row r="20" spans="1:11" ht="18" customHeight="1">
      <c r="A20" s="96" t="s">
        <v>421</v>
      </c>
      <c r="B20" s="674" t="s">
        <v>422</v>
      </c>
      <c r="C20" s="898">
        <v>196.10344165999999</v>
      </c>
      <c r="D20" s="1082">
        <f t="shared" si="0"/>
        <v>6.0834419641448541E-2</v>
      </c>
      <c r="E20" s="898">
        <v>241.96364868000001</v>
      </c>
      <c r="F20" s="1083">
        <f t="shared" si="1"/>
        <v>7.0208957045641521E-2</v>
      </c>
      <c r="G20" s="1047">
        <v>232.00062498</v>
      </c>
      <c r="H20" s="1084">
        <f t="shared" si="2"/>
        <v>6.3166792254591431E-2</v>
      </c>
      <c r="I20" s="1392">
        <f t="shared" si="3"/>
        <v>0.23385722673603801</v>
      </c>
      <c r="J20" s="1393">
        <f t="shared" si="4"/>
        <v>-4.117570450913572E-2</v>
      </c>
      <c r="K20" s="237"/>
    </row>
    <row r="21" spans="1:11" ht="18" customHeight="1">
      <c r="A21" s="96" t="s">
        <v>423</v>
      </c>
      <c r="B21" s="674" t="s">
        <v>424</v>
      </c>
      <c r="C21" s="898">
        <v>44.034009189999999</v>
      </c>
      <c r="D21" s="1082">
        <f t="shared" si="0"/>
        <v>1.3660052933717909E-2</v>
      </c>
      <c r="E21" s="898">
        <v>54.920306340000003</v>
      </c>
      <c r="F21" s="1083">
        <f t="shared" si="1"/>
        <v>1.5935854207001183E-2</v>
      </c>
      <c r="G21" s="1047">
        <v>69.51454548000001</v>
      </c>
      <c r="H21" s="1084">
        <f t="shared" si="2"/>
        <v>1.8926719931836578E-2</v>
      </c>
      <c r="I21" s="1392">
        <f t="shared" si="3"/>
        <v>0.24722475537095207</v>
      </c>
      <c r="J21" s="1393">
        <f t="shared" si="4"/>
        <v>0.26573484586284274</v>
      </c>
      <c r="K21" s="237"/>
    </row>
    <row r="22" spans="1:11" ht="18" customHeight="1">
      <c r="A22" s="96" t="s">
        <v>425</v>
      </c>
      <c r="B22" s="674" t="s">
        <v>609</v>
      </c>
      <c r="C22" s="898">
        <v>104.19481637999999</v>
      </c>
      <c r="D22" s="1082">
        <f t="shared" si="0"/>
        <v>3.2322896173920194E-2</v>
      </c>
      <c r="E22" s="898">
        <v>89.873985579999996</v>
      </c>
      <c r="F22" s="1083">
        <f t="shared" si="1"/>
        <v>2.6078127138229042E-2</v>
      </c>
      <c r="G22" s="1047">
        <v>93.611739349999993</v>
      </c>
      <c r="H22" s="1084">
        <f t="shared" si="2"/>
        <v>2.5487661046698324E-2</v>
      </c>
      <c r="I22" s="1392">
        <f t="shared" si="3"/>
        <v>-0.13744283350691575</v>
      </c>
      <c r="J22" s="1393">
        <f t="shared" si="4"/>
        <v>4.1588828467753795E-2</v>
      </c>
      <c r="K22" s="237"/>
    </row>
    <row r="23" spans="1:11" ht="18" customHeight="1">
      <c r="A23" s="96" t="s">
        <v>426</v>
      </c>
      <c r="B23" s="674" t="s">
        <v>610</v>
      </c>
      <c r="C23" s="898">
        <v>789.57597236000004</v>
      </c>
      <c r="D23" s="1082">
        <f t="shared" si="0"/>
        <v>0.24493907722758027</v>
      </c>
      <c r="E23" s="898">
        <v>756.56003311999996</v>
      </c>
      <c r="F23" s="1083">
        <f t="shared" si="1"/>
        <v>0.21952591291107326</v>
      </c>
      <c r="G23" s="1047">
        <v>909.24304899000003</v>
      </c>
      <c r="H23" s="1084">
        <f t="shared" si="2"/>
        <v>0.24755953476174397</v>
      </c>
      <c r="I23" s="1392">
        <f t="shared" si="3"/>
        <v>-4.1814771973515373E-2</v>
      </c>
      <c r="J23" s="1393">
        <f t="shared" si="4"/>
        <v>0.20181216187213344</v>
      </c>
      <c r="K23" s="237"/>
    </row>
    <row r="24" spans="1:11" ht="18" customHeight="1">
      <c r="A24" s="96" t="s">
        <v>427</v>
      </c>
      <c r="B24" s="674" t="s">
        <v>428</v>
      </c>
      <c r="C24" s="898">
        <v>104.54577115000001</v>
      </c>
      <c r="D24" s="1082">
        <f t="shared" si="0"/>
        <v>3.2431767948798915E-2</v>
      </c>
      <c r="E24" s="898">
        <v>112.47968859999999</v>
      </c>
      <c r="F24" s="1083">
        <f t="shared" si="1"/>
        <v>3.2637471242089447E-2</v>
      </c>
      <c r="G24" s="1047">
        <v>131.21148757</v>
      </c>
      <c r="H24" s="1084">
        <f t="shared" si="2"/>
        <v>3.5724941592138362E-2</v>
      </c>
      <c r="I24" s="1392">
        <f t="shared" si="3"/>
        <v>7.5889415351067316E-2</v>
      </c>
      <c r="J24" s="1393">
        <f t="shared" si="4"/>
        <v>0.16653494691485141</v>
      </c>
      <c r="K24" s="237"/>
    </row>
    <row r="25" spans="1:11" ht="18" customHeight="1">
      <c r="A25" s="96" t="s">
        <v>251</v>
      </c>
      <c r="B25" s="674" t="s">
        <v>595</v>
      </c>
      <c r="C25" s="898">
        <v>181.35122738999999</v>
      </c>
      <c r="D25" s="1082">
        <f t="shared" si="0"/>
        <v>5.6258047161980733E-2</v>
      </c>
      <c r="E25" s="898">
        <v>175.56001258000001</v>
      </c>
      <c r="F25" s="1083">
        <f t="shared" si="1"/>
        <v>5.0941062632357002E-2</v>
      </c>
      <c r="G25" s="1047">
        <v>239.11849358000001</v>
      </c>
      <c r="H25" s="1084">
        <f t="shared" si="2"/>
        <v>6.5104773788867212E-2</v>
      </c>
      <c r="I25" s="1392">
        <f t="shared" si="3"/>
        <v>-3.1933695146963877E-2</v>
      </c>
      <c r="J25" s="1393">
        <f t="shared" si="4"/>
        <v>0.3620327890500542</v>
      </c>
      <c r="K25" s="237"/>
    </row>
    <row r="26" spans="1:11" ht="18" customHeight="1">
      <c r="A26" s="96" t="s">
        <v>254</v>
      </c>
      <c r="B26" s="674" t="s">
        <v>611</v>
      </c>
      <c r="C26" s="898">
        <v>68.457211739999991</v>
      </c>
      <c r="D26" s="1082">
        <f t="shared" si="0"/>
        <v>2.123652043646982E-2</v>
      </c>
      <c r="E26" s="898">
        <v>79.730621049999996</v>
      </c>
      <c r="F26" s="1083">
        <f t="shared" si="1"/>
        <v>2.3134895588902853E-2</v>
      </c>
      <c r="G26" s="1047">
        <v>84.608886249999998</v>
      </c>
      <c r="H26" s="1084">
        <f t="shared" si="2"/>
        <v>2.3036454928114253E-2</v>
      </c>
      <c r="I26" s="1392">
        <f t="shared" si="3"/>
        <v>0.16467818398471054</v>
      </c>
      <c r="J26" s="1393">
        <f t="shared" si="4"/>
        <v>6.118433715624496E-2</v>
      </c>
      <c r="K26" s="237"/>
    </row>
    <row r="27" spans="1:11" ht="18" customHeight="1">
      <c r="A27" s="96" t="s">
        <v>236</v>
      </c>
      <c r="B27" s="674" t="s">
        <v>429</v>
      </c>
      <c r="C27" s="898">
        <v>40.496554750000001</v>
      </c>
      <c r="D27" s="1082">
        <f t="shared" si="0"/>
        <v>1.2562678068474224E-2</v>
      </c>
      <c r="E27" s="898">
        <v>35.527553070000003</v>
      </c>
      <c r="F27" s="1083">
        <f t="shared" si="1"/>
        <v>1.030879002294759E-2</v>
      </c>
      <c r="G27" s="1047">
        <v>23.584085579999996</v>
      </c>
      <c r="H27" s="1084">
        <f t="shared" si="2"/>
        <v>6.4212371603515729E-3</v>
      </c>
      <c r="I27" s="1392">
        <f t="shared" si="3"/>
        <v>-0.12270183749396603</v>
      </c>
      <c r="J27" s="1393">
        <f t="shared" si="4"/>
        <v>-0.33617478429960462</v>
      </c>
      <c r="K27" s="237"/>
    </row>
    <row r="28" spans="1:11" ht="18" customHeight="1">
      <c r="A28" s="96" t="s">
        <v>246</v>
      </c>
      <c r="B28" s="674" t="s">
        <v>119</v>
      </c>
      <c r="C28" s="898">
        <v>14.964186960000001</v>
      </c>
      <c r="D28" s="1082">
        <f t="shared" si="0"/>
        <v>4.6421297933977946E-3</v>
      </c>
      <c r="E28" s="898">
        <v>14.008264349999999</v>
      </c>
      <c r="F28" s="1083">
        <f t="shared" si="1"/>
        <v>4.0646834158706213E-3</v>
      </c>
      <c r="G28" s="1047">
        <v>13.69409377</v>
      </c>
      <c r="H28" s="1084">
        <f t="shared" si="2"/>
        <v>3.7284898536762766E-3</v>
      </c>
      <c r="I28" s="1392">
        <f t="shared" si="3"/>
        <v>-6.3880691450543176E-2</v>
      </c>
      <c r="J28" s="1393">
        <f t="shared" si="4"/>
        <v>-2.2427516510994384E-2</v>
      </c>
      <c r="K28" s="237"/>
    </row>
    <row r="29" spans="1:11" ht="18" customHeight="1">
      <c r="A29" s="96" t="s">
        <v>430</v>
      </c>
      <c r="B29" s="674" t="s">
        <v>596</v>
      </c>
      <c r="C29" s="898">
        <v>110.0295465</v>
      </c>
      <c r="D29" s="1082">
        <f t="shared" si="0"/>
        <v>3.4132922645715061E-2</v>
      </c>
      <c r="E29" s="898">
        <v>122.39102934</v>
      </c>
      <c r="F29" s="1083">
        <f t="shared" si="1"/>
        <v>3.5513378016001872E-2</v>
      </c>
      <c r="G29" s="1047">
        <v>110.34212975</v>
      </c>
      <c r="H29" s="1084">
        <f t="shared" si="2"/>
        <v>3.004284314944531E-2</v>
      </c>
      <c r="I29" s="1392">
        <f t="shared" si="3"/>
        <v>0.11234693982856694</v>
      </c>
      <c r="J29" s="1393">
        <f t="shared" si="4"/>
        <v>-9.8445937214306667E-2</v>
      </c>
      <c r="K29" s="237"/>
    </row>
    <row r="30" spans="1:11" ht="18" customHeight="1">
      <c r="A30" s="96" t="s">
        <v>431</v>
      </c>
      <c r="B30" s="674" t="s">
        <v>612</v>
      </c>
      <c r="C30" s="898">
        <v>8.6730393200000009</v>
      </c>
      <c r="D30" s="1082">
        <f t="shared" si="0"/>
        <v>2.6905153172907532E-3</v>
      </c>
      <c r="E30" s="898">
        <v>13.029696439999999</v>
      </c>
      <c r="F30" s="1083">
        <f t="shared" si="1"/>
        <v>3.7807389773806257E-3</v>
      </c>
      <c r="G30" s="1047">
        <v>15.149726919999999</v>
      </c>
      <c r="H30" s="1084">
        <f t="shared" si="2"/>
        <v>4.1248149790627832E-3</v>
      </c>
      <c r="I30" s="1392">
        <f t="shared" si="3"/>
        <v>0.50232184580941086</v>
      </c>
      <c r="J30" s="1393">
        <f t="shared" si="4"/>
        <v>0.1627075879904383</v>
      </c>
      <c r="K30" s="237"/>
    </row>
    <row r="31" spans="1:11" ht="18" customHeight="1">
      <c r="A31" s="96" t="s">
        <v>432</v>
      </c>
      <c r="B31" s="674" t="s">
        <v>597</v>
      </c>
      <c r="C31" s="898">
        <v>18.943481210000002</v>
      </c>
      <c r="D31" s="1082">
        <f t="shared" si="0"/>
        <v>5.8765704244858157E-3</v>
      </c>
      <c r="E31" s="898">
        <v>19.418537670000003</v>
      </c>
      <c r="F31" s="1083">
        <f t="shared" si="1"/>
        <v>5.6345458691824269E-3</v>
      </c>
      <c r="G31" s="1047">
        <v>18.529943979999999</v>
      </c>
      <c r="H31" s="1084">
        <f t="shared" si="2"/>
        <v>5.0451464170615063E-3</v>
      </c>
      <c r="I31" s="1392">
        <f t="shared" si="3"/>
        <v>2.5077569150765457E-2</v>
      </c>
      <c r="J31" s="1393">
        <f t="shared" si="4"/>
        <v>-4.5760072416410946E-2</v>
      </c>
      <c r="K31" s="237"/>
    </row>
    <row r="32" spans="1:11" ht="18" customHeight="1">
      <c r="A32" s="96" t="s">
        <v>256</v>
      </c>
      <c r="B32" s="674" t="s">
        <v>613</v>
      </c>
      <c r="C32" s="898">
        <v>4.7938000000000001E-4</v>
      </c>
      <c r="D32" s="1082">
        <f t="shared" si="0"/>
        <v>1.4871133235019638E-7</v>
      </c>
      <c r="E32" s="898">
        <v>0</v>
      </c>
      <c r="F32" s="1080" t="s">
        <v>155</v>
      </c>
      <c r="G32" s="948">
        <v>0</v>
      </c>
      <c r="H32" s="1079" t="s">
        <v>155</v>
      </c>
      <c r="I32" s="1408" t="s">
        <v>155</v>
      </c>
      <c r="J32" s="1409" t="s">
        <v>155</v>
      </c>
      <c r="K32" s="237"/>
    </row>
    <row r="33" spans="1:11" ht="18" customHeight="1" thickBot="1">
      <c r="A33" s="96" t="s">
        <v>433</v>
      </c>
      <c r="B33" s="674" t="s">
        <v>614</v>
      </c>
      <c r="C33" s="898">
        <v>0</v>
      </c>
      <c r="D33" s="1082">
        <f t="shared" si="0"/>
        <v>0</v>
      </c>
      <c r="E33" s="898">
        <v>0</v>
      </c>
      <c r="F33" s="1081">
        <f t="shared" si="1"/>
        <v>0</v>
      </c>
      <c r="G33" s="948">
        <v>1.9937580000000003E-2</v>
      </c>
      <c r="H33" s="1080">
        <f>+G33/G$34</f>
        <v>5.4284033675679343E-6</v>
      </c>
      <c r="I33" s="1392" t="str">
        <f>IF(C33&gt;0,(E33-C33)/C33,"-")</f>
        <v>-</v>
      </c>
      <c r="J33" s="1393" t="str">
        <f>IF(E33&gt;0,(G33-E33)/E33,"-")</f>
        <v>-</v>
      </c>
      <c r="K33" s="237"/>
    </row>
    <row r="34" spans="1:11" s="86" customFormat="1" ht="24.75" customHeight="1" thickTop="1" thickBot="1">
      <c r="A34" s="97" t="s">
        <v>57</v>
      </c>
      <c r="B34" s="336"/>
      <c r="C34" s="899">
        <f>'Q60 COLV'!C35</f>
        <v>3223.5606555599998</v>
      </c>
      <c r="D34" s="299">
        <f t="shared" si="0"/>
        <v>1</v>
      </c>
      <c r="E34" s="899">
        <f>'Q60 COLV'!E35</f>
        <v>3446.335893049999</v>
      </c>
      <c r="F34" s="299">
        <f t="shared" si="1"/>
        <v>1</v>
      </c>
      <c r="G34" s="1240">
        <v>3672.8258108300006</v>
      </c>
      <c r="H34" s="300">
        <f t="shared" si="2"/>
        <v>1</v>
      </c>
      <c r="I34" s="1365">
        <f t="shared" si="3"/>
        <v>6.9108436692747285E-2</v>
      </c>
      <c r="J34" s="1394">
        <f t="shared" si="4"/>
        <v>6.5719049102772917E-2</v>
      </c>
      <c r="K34" s="237"/>
    </row>
    <row r="35" spans="1:11" s="865" customFormat="1" ht="14.25" customHeight="1" thickTop="1">
      <c r="A35" s="865" t="str">
        <f>+data!A1</f>
        <v>Fonte: AT - Autoridade Tributária e Aduaneira</v>
      </c>
      <c r="I35" s="199"/>
      <c r="J35" s="199"/>
      <c r="K35" s="199"/>
    </row>
    <row r="36" spans="1:11" s="199" customFormat="1" ht="14.25" customHeight="1">
      <c r="A36" s="282" t="str">
        <f>+data!A2</f>
        <v>Data: 2015-11</v>
      </c>
      <c r="C36" s="240"/>
      <c r="D36" s="240"/>
      <c r="E36" s="240"/>
      <c r="F36" s="240"/>
      <c r="G36" s="240"/>
    </row>
    <row r="37" spans="1:11" ht="14.1" customHeight="1">
      <c r="A37" s="199" t="str">
        <f>+data!A3</f>
        <v xml:space="preserve"> </v>
      </c>
      <c r="C37" s="237"/>
      <c r="D37" s="237"/>
      <c r="E37" s="237"/>
      <c r="F37" s="237"/>
      <c r="G37" s="237"/>
      <c r="H37" s="237"/>
    </row>
    <row r="45" spans="1:11">
      <c r="D45" s="1456"/>
      <c r="F45" s="1456"/>
      <c r="H45" s="1456"/>
    </row>
    <row r="46" spans="1:11">
      <c r="D46" s="1456"/>
      <c r="F46" s="1456"/>
      <c r="H46" s="1456"/>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row r="67" spans="4:8">
      <c r="D67" s="1456"/>
      <c r="F67" s="1456"/>
      <c r="H67" s="1456"/>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E34" formula="1"/>
    <ignoredError sqref="I11" twoDigitTextYear="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4" enableFormatConditionsCalculation="0">
    <tabColor theme="6" tint="0.59999389629810485"/>
    <pageSetUpPr fitToPage="1"/>
  </sheetPr>
  <dimension ref="A1:N36"/>
  <sheetViews>
    <sheetView zoomScaleNormal="100" workbookViewId="0">
      <selection activeCell="A8" sqref="A8:A10"/>
    </sheetView>
  </sheetViews>
  <sheetFormatPr defaultColWidth="9.140625" defaultRowHeight="12.75"/>
  <cols>
    <col min="1" max="1" width="6.85546875" style="195" customWidth="1"/>
    <col min="2" max="2" width="60.85546875" style="195" customWidth="1"/>
    <col min="3" max="3" width="9.28515625" style="195" bestFit="1" customWidth="1"/>
    <col min="4" max="4" width="6.7109375" style="195" customWidth="1"/>
    <col min="5" max="5" width="9.28515625" style="195" bestFit="1" customWidth="1"/>
    <col min="6" max="6" width="6.7109375" style="195" customWidth="1"/>
    <col min="7" max="7" width="9.28515625" style="195" bestFit="1" customWidth="1"/>
    <col min="8" max="8" width="6.7109375" style="195" customWidth="1"/>
    <col min="9" max="16384" width="9.140625" style="195"/>
  </cols>
  <sheetData>
    <row r="1" spans="1:14" ht="27.75">
      <c r="A1" s="1183" t="s">
        <v>563</v>
      </c>
      <c r="B1" s="206"/>
      <c r="C1" s="206"/>
      <c r="D1" s="206"/>
      <c r="E1" s="206"/>
      <c r="F1" s="206"/>
      <c r="G1" s="206"/>
      <c r="H1" s="206"/>
      <c r="I1" s="206"/>
    </row>
    <row r="2" spans="1:14" s="216" customFormat="1" ht="26.25">
      <c r="A2" s="702" t="s">
        <v>517</v>
      </c>
      <c r="B2" s="700"/>
      <c r="C2" s="210"/>
      <c r="D2" s="210"/>
      <c r="E2" s="210"/>
      <c r="F2" s="210"/>
      <c r="G2" s="210"/>
      <c r="H2" s="210"/>
      <c r="I2" s="696"/>
      <c r="J2" s="696"/>
    </row>
    <row r="3" spans="1:14" s="216" customFormat="1" ht="21.95" customHeight="1">
      <c r="A3" s="702"/>
      <c r="B3" s="210"/>
      <c r="C3" s="210"/>
      <c r="D3" s="210"/>
      <c r="E3" s="210"/>
      <c r="F3" s="210"/>
      <c r="G3" s="210"/>
      <c r="H3" s="210"/>
      <c r="I3" s="696"/>
      <c r="J3" s="696"/>
    </row>
    <row r="4" spans="1:14" s="216" customFormat="1" ht="21.95" customHeight="1">
      <c r="A4" s="663" t="s">
        <v>63</v>
      </c>
      <c r="B4" s="210"/>
      <c r="C4" s="210"/>
      <c r="D4" s="210"/>
      <c r="E4" s="210"/>
      <c r="F4" s="210"/>
      <c r="G4" s="210"/>
      <c r="H4" s="210"/>
      <c r="I4" s="696"/>
      <c r="J4" s="696"/>
    </row>
    <row r="5" spans="1:14" s="216" customFormat="1" ht="21.95" customHeight="1">
      <c r="A5" s="697" t="s">
        <v>166</v>
      </c>
      <c r="B5" s="2"/>
      <c r="C5" s="2"/>
      <c r="D5" s="2"/>
      <c r="E5" s="2"/>
      <c r="F5" s="2"/>
      <c r="G5" s="2"/>
      <c r="H5" s="2"/>
    </row>
    <row r="6" spans="1:14" s="216" customFormat="1" ht="21.95" customHeight="1">
      <c r="A6" s="664" t="s">
        <v>154</v>
      </c>
      <c r="B6" s="650"/>
      <c r="C6" s="650"/>
      <c r="D6" s="650"/>
      <c r="E6" s="650"/>
      <c r="F6" s="650"/>
      <c r="G6" s="650"/>
      <c r="H6" s="650"/>
    </row>
    <row r="7" spans="1:14" ht="21.95" customHeight="1" thickBot="1"/>
    <row r="8" spans="1:14" ht="21" customHeight="1" thickTop="1">
      <c r="A8" s="1617" t="s">
        <v>72</v>
      </c>
      <c r="B8" s="334"/>
      <c r="C8" s="263"/>
      <c r="D8" s="264"/>
      <c r="E8" s="263"/>
      <c r="F8" s="264"/>
      <c r="G8" s="263"/>
      <c r="H8" s="263"/>
      <c r="I8" s="1613" t="s">
        <v>435</v>
      </c>
      <c r="J8" s="1614"/>
    </row>
    <row r="9" spans="1:14" s="93" customFormat="1" ht="21" customHeight="1" thickBot="1">
      <c r="A9" s="1618"/>
      <c r="B9" s="335" t="s">
        <v>58</v>
      </c>
      <c r="C9" s="91">
        <v>2012</v>
      </c>
      <c r="D9" s="92" t="s">
        <v>73</v>
      </c>
      <c r="E9" s="91">
        <v>2013</v>
      </c>
      <c r="F9" s="92" t="s">
        <v>73</v>
      </c>
      <c r="G9" s="91">
        <v>2014</v>
      </c>
      <c r="H9" s="91" t="s">
        <v>73</v>
      </c>
      <c r="I9" s="1615"/>
      <c r="J9" s="1616"/>
      <c r="M9" s="195"/>
      <c r="N9" s="195"/>
    </row>
    <row r="10" spans="1:14" ht="21" customHeight="1" thickTop="1" thickBot="1">
      <c r="A10" s="1619"/>
      <c r="B10" s="225"/>
      <c r="C10" s="265"/>
      <c r="D10" s="265"/>
      <c r="E10" s="265"/>
      <c r="F10" s="266"/>
      <c r="G10" s="265"/>
      <c r="H10" s="265"/>
      <c r="I10" s="1339" t="s">
        <v>630</v>
      </c>
      <c r="J10" s="1391" t="s">
        <v>710</v>
      </c>
      <c r="M10" s="93"/>
      <c r="N10" s="93"/>
    </row>
    <row r="11" spans="1:14" ht="18" customHeight="1" thickTop="1">
      <c r="A11" s="95" t="s">
        <v>336</v>
      </c>
      <c r="B11" s="673" t="s">
        <v>607</v>
      </c>
      <c r="C11" s="896">
        <v>62</v>
      </c>
      <c r="D11" s="1086">
        <f t="shared" ref="D11:D33" si="0">+C11/C$33</f>
        <v>5.2780780985297996E-4</v>
      </c>
      <c r="E11" s="896">
        <v>171</v>
      </c>
      <c r="F11" s="1086">
        <f>+E11/E$33</f>
        <v>1.3507109004739337E-3</v>
      </c>
      <c r="G11" s="897">
        <v>124</v>
      </c>
      <c r="H11" s="1087">
        <f>+G11/G$33</f>
        <v>8.6937012732065733E-4</v>
      </c>
      <c r="I11" s="1406">
        <f>IF(C11&gt;0,(E11-C11)/C11,"-")</f>
        <v>1.7580645161290323</v>
      </c>
      <c r="J11" s="1407">
        <f>IF(E11&gt;0,(G11-E11)/E11,"-")</f>
        <v>-0.27485380116959063</v>
      </c>
      <c r="K11" s="237"/>
    </row>
    <row r="12" spans="1:14" ht="18" customHeight="1">
      <c r="A12" s="96" t="s">
        <v>248</v>
      </c>
      <c r="B12" s="674" t="s">
        <v>415</v>
      </c>
      <c r="C12" s="898">
        <v>4186</v>
      </c>
      <c r="D12" s="1082">
        <f t="shared" si="0"/>
        <v>3.5635540194267325E-2</v>
      </c>
      <c r="E12" s="898">
        <v>4859</v>
      </c>
      <c r="F12" s="1083">
        <f t="shared" ref="F12:F32" si="1">+E12/E$33</f>
        <v>3.8380726698262244E-2</v>
      </c>
      <c r="G12" s="1047">
        <v>5655</v>
      </c>
      <c r="H12" s="1084">
        <f t="shared" ref="H12:H33" si="2">+G12/G$33</f>
        <v>3.9647484435470302E-2</v>
      </c>
      <c r="I12" s="1392">
        <f t="shared" ref="I12:I33" si="3">IF(C12&gt;0,(E12-C12)/C12,"-")</f>
        <v>0.16077400860009555</v>
      </c>
      <c r="J12" s="1393">
        <f>IF(E12&gt;0,(G12-E12)/E12,"-")</f>
        <v>0.16381971599094464</v>
      </c>
      <c r="K12" s="237"/>
    </row>
    <row r="13" spans="1:14" ht="18" customHeight="1">
      <c r="A13" s="96" t="s">
        <v>416</v>
      </c>
      <c r="B13" s="674" t="s">
        <v>593</v>
      </c>
      <c r="C13" s="898">
        <v>262</v>
      </c>
      <c r="D13" s="1082">
        <f t="shared" si="0"/>
        <v>2.2304136480883995E-3</v>
      </c>
      <c r="E13" s="898">
        <v>275</v>
      </c>
      <c r="F13" s="1083">
        <f t="shared" si="1"/>
        <v>2.1721958925750395E-3</v>
      </c>
      <c r="G13" s="1047">
        <v>273</v>
      </c>
      <c r="H13" s="1084">
        <f t="shared" si="2"/>
        <v>1.9140164899882214E-3</v>
      </c>
      <c r="I13" s="1392">
        <f t="shared" si="3"/>
        <v>4.9618320610687022E-2</v>
      </c>
      <c r="J13" s="1393">
        <f t="shared" ref="J13:J30" si="4">IF(E13&gt;0,(G13-E13)/E13,"-")</f>
        <v>-7.2727272727272727E-3</v>
      </c>
      <c r="K13" s="237"/>
    </row>
    <row r="14" spans="1:14" ht="18" customHeight="1">
      <c r="A14" s="96" t="s">
        <v>417</v>
      </c>
      <c r="B14" s="674" t="s">
        <v>418</v>
      </c>
      <c r="C14" s="898">
        <v>13865</v>
      </c>
      <c r="D14" s="1082">
        <f t="shared" si="0"/>
        <v>0.11803314973567045</v>
      </c>
      <c r="E14" s="898">
        <v>15052</v>
      </c>
      <c r="F14" s="1083">
        <f t="shared" si="1"/>
        <v>0.11889415481832544</v>
      </c>
      <c r="G14" s="1047">
        <v>16562</v>
      </c>
      <c r="H14" s="1084">
        <f t="shared" si="2"/>
        <v>0.11611700039261877</v>
      </c>
      <c r="I14" s="1392">
        <f t="shared" si="3"/>
        <v>8.5611251352326001E-2</v>
      </c>
      <c r="J14" s="1393">
        <f t="shared" si="4"/>
        <v>0.10031889449906989</v>
      </c>
      <c r="K14" s="237"/>
    </row>
    <row r="15" spans="1:14" ht="18" customHeight="1">
      <c r="A15" s="96" t="s">
        <v>234</v>
      </c>
      <c r="B15" s="674" t="s">
        <v>608</v>
      </c>
      <c r="C15" s="898">
        <v>223</v>
      </c>
      <c r="D15" s="1082">
        <f t="shared" si="0"/>
        <v>1.8984055096324926E-3</v>
      </c>
      <c r="E15" s="898">
        <v>245</v>
      </c>
      <c r="F15" s="1083">
        <f t="shared" si="1"/>
        <v>1.9352290679304897E-3</v>
      </c>
      <c r="G15" s="1047">
        <v>266</v>
      </c>
      <c r="H15" s="1084">
        <f t="shared" si="2"/>
        <v>1.8649391440910875E-3</v>
      </c>
      <c r="I15" s="1392">
        <f t="shared" si="3"/>
        <v>9.8654708520179366E-2</v>
      </c>
      <c r="J15" s="1393">
        <f t="shared" si="4"/>
        <v>8.5714285714285715E-2</v>
      </c>
      <c r="K15" s="237"/>
    </row>
    <row r="16" spans="1:14" ht="18" customHeight="1">
      <c r="A16" s="96" t="s">
        <v>243</v>
      </c>
      <c r="B16" s="674" t="s">
        <v>419</v>
      </c>
      <c r="C16" s="898">
        <v>422</v>
      </c>
      <c r="D16" s="1082">
        <f t="shared" si="0"/>
        <v>3.5924983186767347E-3</v>
      </c>
      <c r="E16" s="898">
        <v>431</v>
      </c>
      <c r="F16" s="1083">
        <f t="shared" si="1"/>
        <v>3.4044233807266982E-3</v>
      </c>
      <c r="G16" s="1047">
        <v>442</v>
      </c>
      <c r="H16" s="1084">
        <f t="shared" si="2"/>
        <v>3.098883840933311E-3</v>
      </c>
      <c r="I16" s="1392">
        <f t="shared" si="3"/>
        <v>2.132701421800948E-2</v>
      </c>
      <c r="J16" s="1393">
        <f t="shared" si="4"/>
        <v>2.5522041763341066E-2</v>
      </c>
      <c r="K16" s="237"/>
    </row>
    <row r="17" spans="1:11" ht="18" customHeight="1">
      <c r="A17" s="96" t="s">
        <v>437</v>
      </c>
      <c r="B17" s="674" t="s">
        <v>477</v>
      </c>
      <c r="C17" s="898">
        <v>12968</v>
      </c>
      <c r="D17" s="1082">
        <f t="shared" si="0"/>
        <v>0.11039696255118459</v>
      </c>
      <c r="E17" s="898">
        <v>13329</v>
      </c>
      <c r="F17" s="1083">
        <f t="shared" si="1"/>
        <v>0.10528436018957346</v>
      </c>
      <c r="G17" s="1047">
        <v>14490</v>
      </c>
      <c r="H17" s="1084">
        <f t="shared" si="2"/>
        <v>0.10159010600706714</v>
      </c>
      <c r="I17" s="1392">
        <f t="shared" si="3"/>
        <v>2.7837754472547809E-2</v>
      </c>
      <c r="J17" s="1393">
        <f t="shared" si="4"/>
        <v>8.7103308575286975E-2</v>
      </c>
      <c r="K17" s="237"/>
    </row>
    <row r="18" spans="1:11" ht="18" customHeight="1">
      <c r="A18" s="96" t="s">
        <v>250</v>
      </c>
      <c r="B18" s="674" t="s">
        <v>420</v>
      </c>
      <c r="C18" s="898">
        <v>29948</v>
      </c>
      <c r="D18" s="1082">
        <f t="shared" si="0"/>
        <v>0.25494819821737169</v>
      </c>
      <c r="E18" s="898">
        <v>32057</v>
      </c>
      <c r="F18" s="1083">
        <f t="shared" si="1"/>
        <v>0.25321484992101106</v>
      </c>
      <c r="G18" s="1047">
        <v>36541</v>
      </c>
      <c r="H18" s="1084">
        <f t="shared" si="2"/>
        <v>0.25619075663245272</v>
      </c>
      <c r="I18" s="1392">
        <f t="shared" si="3"/>
        <v>7.0422064912515028E-2</v>
      </c>
      <c r="J18" s="1393">
        <f t="shared" si="4"/>
        <v>0.13987584614904702</v>
      </c>
      <c r="K18" s="237"/>
    </row>
    <row r="19" spans="1:11" ht="18" customHeight="1">
      <c r="A19" s="96" t="s">
        <v>421</v>
      </c>
      <c r="B19" s="674" t="s">
        <v>422</v>
      </c>
      <c r="C19" s="898">
        <v>5040</v>
      </c>
      <c r="D19" s="1082">
        <f t="shared" si="0"/>
        <v>4.2905667123532568E-2</v>
      </c>
      <c r="E19" s="898">
        <v>5550</v>
      </c>
      <c r="F19" s="1083">
        <f t="shared" si="1"/>
        <v>4.3838862559241708E-2</v>
      </c>
      <c r="G19" s="1047">
        <v>7677</v>
      </c>
      <c r="H19" s="1084">
        <f t="shared" si="2"/>
        <v>5.3823826350328119E-2</v>
      </c>
      <c r="I19" s="1392">
        <f t="shared" si="3"/>
        <v>0.10119047619047619</v>
      </c>
      <c r="J19" s="1393">
        <f t="shared" si="4"/>
        <v>0.38324324324324327</v>
      </c>
      <c r="K19" s="237"/>
    </row>
    <row r="20" spans="1:11" ht="18" customHeight="1">
      <c r="A20" s="96" t="s">
        <v>423</v>
      </c>
      <c r="B20" s="674" t="s">
        <v>424</v>
      </c>
      <c r="C20" s="898">
        <v>4782</v>
      </c>
      <c r="D20" s="1082">
        <f t="shared" si="0"/>
        <v>4.0709305592208873E-2</v>
      </c>
      <c r="E20" s="898">
        <v>5225</v>
      </c>
      <c r="F20" s="1083">
        <f t="shared" si="1"/>
        <v>4.1271721958925749E-2</v>
      </c>
      <c r="G20" s="1047">
        <v>7547</v>
      </c>
      <c r="H20" s="1084">
        <f t="shared" si="2"/>
        <v>5.2912389926524202E-2</v>
      </c>
      <c r="I20" s="1392">
        <f t="shared" si="3"/>
        <v>9.2639063153492268E-2</v>
      </c>
      <c r="J20" s="1393">
        <f t="shared" si="4"/>
        <v>0.44440191387559808</v>
      </c>
      <c r="K20" s="237"/>
    </row>
    <row r="21" spans="1:11" ht="18" customHeight="1">
      <c r="A21" s="96" t="s">
        <v>425</v>
      </c>
      <c r="B21" s="674" t="s">
        <v>609</v>
      </c>
      <c r="C21" s="898">
        <v>3356</v>
      </c>
      <c r="D21" s="1082">
        <f t="shared" si="0"/>
        <v>2.8569725965590338E-2</v>
      </c>
      <c r="E21" s="898">
        <v>3750</v>
      </c>
      <c r="F21" s="1083">
        <f t="shared" si="1"/>
        <v>2.9620853080568721E-2</v>
      </c>
      <c r="G21" s="1047">
        <v>4090</v>
      </c>
      <c r="H21" s="1084">
        <f t="shared" si="2"/>
        <v>2.8675192102753939E-2</v>
      </c>
      <c r="I21" s="1392">
        <f t="shared" si="3"/>
        <v>0.11740166865315853</v>
      </c>
      <c r="J21" s="1393">
        <f t="shared" si="4"/>
        <v>9.0666666666666673E-2</v>
      </c>
      <c r="K21" s="237"/>
    </row>
    <row r="22" spans="1:11" ht="18" customHeight="1">
      <c r="A22" s="96" t="s">
        <v>426</v>
      </c>
      <c r="B22" s="674" t="s">
        <v>610</v>
      </c>
      <c r="C22" s="898">
        <v>3101</v>
      </c>
      <c r="D22" s="1082">
        <f t="shared" si="0"/>
        <v>2.6398903521840177E-2</v>
      </c>
      <c r="E22" s="898">
        <v>3189</v>
      </c>
      <c r="F22" s="1083">
        <f t="shared" si="1"/>
        <v>2.518957345971564E-2</v>
      </c>
      <c r="G22" s="1047">
        <v>3220</v>
      </c>
      <c r="H22" s="1084">
        <f t="shared" si="2"/>
        <v>2.2575579112681585E-2</v>
      </c>
      <c r="I22" s="1392">
        <f t="shared" si="3"/>
        <v>2.837794259916156E-2</v>
      </c>
      <c r="J22" s="1393">
        <f t="shared" si="4"/>
        <v>9.7209156475384136E-3</v>
      </c>
      <c r="K22" s="237"/>
    </row>
    <row r="23" spans="1:11" ht="18" customHeight="1">
      <c r="A23" s="96" t="s">
        <v>427</v>
      </c>
      <c r="B23" s="674" t="s">
        <v>428</v>
      </c>
      <c r="C23" s="898">
        <v>5954</v>
      </c>
      <c r="D23" s="1082">
        <f t="shared" si="0"/>
        <v>5.0686575804268434E-2</v>
      </c>
      <c r="E23" s="898">
        <v>6561</v>
      </c>
      <c r="F23" s="1083">
        <f t="shared" si="1"/>
        <v>5.182464454976303E-2</v>
      </c>
      <c r="G23" s="1047">
        <v>7378</v>
      </c>
      <c r="H23" s="1084">
        <f t="shared" si="2"/>
        <v>5.172752257557911E-2</v>
      </c>
      <c r="I23" s="1392">
        <f t="shared" si="3"/>
        <v>0.10194827007054082</v>
      </c>
      <c r="J23" s="1393">
        <f t="shared" si="4"/>
        <v>0.1245237006553879</v>
      </c>
      <c r="K23" s="237"/>
    </row>
    <row r="24" spans="1:11" ht="18" customHeight="1">
      <c r="A24" s="96" t="s">
        <v>251</v>
      </c>
      <c r="B24" s="674" t="s">
        <v>595</v>
      </c>
      <c r="C24" s="898">
        <v>12214</v>
      </c>
      <c r="D24" s="1082">
        <f t="shared" si="0"/>
        <v>0.10397813854103706</v>
      </c>
      <c r="E24" s="898">
        <v>13248</v>
      </c>
      <c r="F24" s="1083">
        <f t="shared" si="1"/>
        <v>0.10464454976303318</v>
      </c>
      <c r="G24" s="1047">
        <v>14392</v>
      </c>
      <c r="H24" s="1084">
        <f t="shared" si="2"/>
        <v>0.10090302316450726</v>
      </c>
      <c r="I24" s="1392">
        <f t="shared" si="3"/>
        <v>8.4656951039790401E-2</v>
      </c>
      <c r="J24" s="1393">
        <f t="shared" si="4"/>
        <v>8.6352657004830913E-2</v>
      </c>
      <c r="K24" s="237"/>
    </row>
    <row r="25" spans="1:11" ht="18" customHeight="1">
      <c r="A25" s="96" t="s">
        <v>254</v>
      </c>
      <c r="B25" s="674" t="s">
        <v>611</v>
      </c>
      <c r="C25" s="898">
        <v>4063</v>
      </c>
      <c r="D25" s="1082">
        <f t="shared" si="0"/>
        <v>3.4588437603752541E-2</v>
      </c>
      <c r="E25" s="898">
        <v>4575</v>
      </c>
      <c r="F25" s="1083">
        <f t="shared" si="1"/>
        <v>3.6137440758293837E-2</v>
      </c>
      <c r="G25" s="1047">
        <v>5214</v>
      </c>
      <c r="H25" s="1084">
        <f t="shared" si="2"/>
        <v>3.6555611643950867E-2</v>
      </c>
      <c r="I25" s="1392">
        <f t="shared" si="3"/>
        <v>0.12601525966034949</v>
      </c>
      <c r="J25" s="1393">
        <f>IF(E25&gt;0,(G25-E25)/E25,"-")</f>
        <v>0.13967213114754098</v>
      </c>
      <c r="K25" s="237"/>
    </row>
    <row r="26" spans="1:11" ht="18" customHeight="1">
      <c r="A26" s="96" t="s">
        <v>236</v>
      </c>
      <c r="B26" s="674" t="s">
        <v>429</v>
      </c>
      <c r="C26" s="898">
        <v>68</v>
      </c>
      <c r="D26" s="1082">
        <f t="shared" si="0"/>
        <v>5.7888598500004259E-4</v>
      </c>
      <c r="E26" s="898">
        <v>86</v>
      </c>
      <c r="F26" s="1083">
        <f t="shared" si="1"/>
        <v>6.7930489731437595E-4</v>
      </c>
      <c r="G26" s="1047">
        <v>75</v>
      </c>
      <c r="H26" s="1084">
        <f t="shared" si="2"/>
        <v>5.2582870604072013E-4</v>
      </c>
      <c r="I26" s="1392">
        <f t="shared" si="3"/>
        <v>0.26470588235294118</v>
      </c>
      <c r="J26" s="1393">
        <f t="shared" si="4"/>
        <v>-0.12790697674418605</v>
      </c>
      <c r="K26" s="237"/>
    </row>
    <row r="27" spans="1:11" ht="18" customHeight="1">
      <c r="A27" s="96" t="s">
        <v>246</v>
      </c>
      <c r="B27" s="674" t="s">
        <v>119</v>
      </c>
      <c r="C27" s="898">
        <v>1351</v>
      </c>
      <c r="D27" s="1082">
        <f t="shared" si="0"/>
        <v>1.1501102437280258E-2</v>
      </c>
      <c r="E27" s="898">
        <v>1419</v>
      </c>
      <c r="F27" s="1083">
        <f t="shared" si="1"/>
        <v>1.1208530805687204E-2</v>
      </c>
      <c r="G27" s="1047">
        <v>1563</v>
      </c>
      <c r="H27" s="1084">
        <f t="shared" si="2"/>
        <v>1.0958270233888609E-2</v>
      </c>
      <c r="I27" s="1392">
        <f t="shared" si="3"/>
        <v>5.0333086602516654E-2</v>
      </c>
      <c r="J27" s="1393">
        <f t="shared" si="4"/>
        <v>0.1014799154334038</v>
      </c>
      <c r="K27" s="237"/>
    </row>
    <row r="28" spans="1:11" ht="18" customHeight="1">
      <c r="A28" s="96" t="s">
        <v>430</v>
      </c>
      <c r="B28" s="674" t="s">
        <v>596</v>
      </c>
      <c r="C28" s="898">
        <v>10925</v>
      </c>
      <c r="D28" s="1082">
        <f t="shared" si="0"/>
        <v>9.3004843913609775E-2</v>
      </c>
      <c r="E28" s="898">
        <v>11418</v>
      </c>
      <c r="F28" s="1083">
        <f t="shared" si="1"/>
        <v>9.0189573459715636E-2</v>
      </c>
      <c r="G28" s="1047">
        <v>11358</v>
      </c>
      <c r="H28" s="1084">
        <f t="shared" si="2"/>
        <v>7.9631499242806658E-2</v>
      </c>
      <c r="I28" s="1392">
        <f t="shared" si="3"/>
        <v>4.5125858123569791E-2</v>
      </c>
      <c r="J28" s="1393">
        <f t="shared" si="4"/>
        <v>-5.254860746190226E-3</v>
      </c>
      <c r="K28" s="237"/>
    </row>
    <row r="29" spans="1:11" ht="18" customHeight="1">
      <c r="A29" s="96" t="s">
        <v>431</v>
      </c>
      <c r="B29" s="674" t="s">
        <v>612</v>
      </c>
      <c r="C29" s="898">
        <v>1516</v>
      </c>
      <c r="D29" s="1082">
        <f t="shared" si="0"/>
        <v>1.2905752253824478E-2</v>
      </c>
      <c r="E29" s="898">
        <v>1755</v>
      </c>
      <c r="F29" s="1083">
        <f t="shared" si="1"/>
        <v>1.386255924170616E-2</v>
      </c>
      <c r="G29" s="1047">
        <v>1937</v>
      </c>
      <c r="H29" s="1084">
        <f t="shared" si="2"/>
        <v>1.3580402714678332E-2</v>
      </c>
      <c r="I29" s="1392">
        <f t="shared" si="3"/>
        <v>0.15765171503957784</v>
      </c>
      <c r="J29" s="1393">
        <f t="shared" si="4"/>
        <v>0.1037037037037037</v>
      </c>
      <c r="K29" s="237"/>
    </row>
    <row r="30" spans="1:11" ht="18" customHeight="1">
      <c r="A30" s="96" t="s">
        <v>432</v>
      </c>
      <c r="B30" s="674" t="s">
        <v>597</v>
      </c>
      <c r="C30" s="898">
        <v>3160</v>
      </c>
      <c r="D30" s="1082">
        <f t="shared" si="0"/>
        <v>2.6901172244119625E-2</v>
      </c>
      <c r="E30" s="898">
        <v>3405</v>
      </c>
      <c r="F30" s="1083">
        <f t="shared" si="1"/>
        <v>2.6895734597156398E-2</v>
      </c>
      <c r="G30" s="1047">
        <v>3827</v>
      </c>
      <c r="H30" s="1084">
        <f t="shared" si="2"/>
        <v>2.6831286106904481E-2</v>
      </c>
      <c r="I30" s="1392">
        <f t="shared" si="3"/>
        <v>7.753164556962025E-2</v>
      </c>
      <c r="J30" s="1393">
        <f t="shared" si="4"/>
        <v>0.12393538913362702</v>
      </c>
      <c r="K30" s="237"/>
    </row>
    <row r="31" spans="1:11" ht="18" customHeight="1">
      <c r="A31" s="96" t="s">
        <v>256</v>
      </c>
      <c r="B31" s="674" t="s">
        <v>613</v>
      </c>
      <c r="C31" s="947">
        <v>1</v>
      </c>
      <c r="D31" s="1081">
        <f t="shared" si="0"/>
        <v>8.513029191177097E-6</v>
      </c>
      <c r="E31" s="947">
        <v>0</v>
      </c>
      <c r="F31" s="1080">
        <f t="shared" si="1"/>
        <v>0</v>
      </c>
      <c r="G31" s="948">
        <v>0</v>
      </c>
      <c r="H31" s="1079">
        <f t="shared" si="2"/>
        <v>0</v>
      </c>
      <c r="I31" s="1408">
        <f>IF(C31&gt;0,(E31-C31)/C31,"-")</f>
        <v>-1</v>
      </c>
      <c r="J31" s="1393" t="str">
        <f>IF(E31&gt;0,(G31-E31)/E31,"-")</f>
        <v>-</v>
      </c>
      <c r="K31" s="237"/>
    </row>
    <row r="32" spans="1:11" ht="18" customHeight="1" thickBot="1">
      <c r="A32" s="96" t="s">
        <v>433</v>
      </c>
      <c r="B32" s="674" t="s">
        <v>614</v>
      </c>
      <c r="C32" s="947">
        <v>0</v>
      </c>
      <c r="D32" s="1081">
        <f t="shared" si="0"/>
        <v>0</v>
      </c>
      <c r="E32" s="947">
        <v>0</v>
      </c>
      <c r="F32" s="1081">
        <f t="shared" si="1"/>
        <v>0</v>
      </c>
      <c r="G32" s="948">
        <v>1</v>
      </c>
      <c r="H32" s="1080">
        <f t="shared" si="2"/>
        <v>7.011049413876269E-6</v>
      </c>
      <c r="I32" s="1408" t="str">
        <f>IF(C32&gt;0,(E32-C32)/C32,"-")</f>
        <v>-</v>
      </c>
      <c r="J32" s="1393" t="str">
        <f>IF(E32&gt;0,(G32-E32)/E32,"-")</f>
        <v>-</v>
      </c>
      <c r="K32" s="237"/>
    </row>
    <row r="33" spans="1:14" s="86" customFormat="1" ht="24.75" customHeight="1" thickTop="1" thickBot="1">
      <c r="A33" s="97" t="s">
        <v>57</v>
      </c>
      <c r="B33" s="336"/>
      <c r="C33" s="899">
        <f>'Q61 IRCN'!C34</f>
        <v>117467</v>
      </c>
      <c r="D33" s="299">
        <f t="shared" si="0"/>
        <v>1</v>
      </c>
      <c r="E33" s="899">
        <f>'Q61 IRCN'!E34</f>
        <v>126600</v>
      </c>
      <c r="F33" s="299">
        <f>+E33/E$33</f>
        <v>1</v>
      </c>
      <c r="G33" s="1240">
        <v>142632</v>
      </c>
      <c r="H33" s="300">
        <f t="shared" si="2"/>
        <v>1</v>
      </c>
      <c r="I33" s="1365">
        <f t="shared" si="3"/>
        <v>7.7749495603020427E-2</v>
      </c>
      <c r="J33" s="1394">
        <f>IF(E33&gt;0,(G33-E33)/E33,"-")</f>
        <v>0.1266350710900474</v>
      </c>
      <c r="K33" s="237"/>
      <c r="L33" s="195"/>
      <c r="M33" s="195"/>
      <c r="N33" s="195"/>
    </row>
    <row r="34" spans="1:14" s="865" customFormat="1" ht="14.25" customHeight="1" thickTop="1">
      <c r="A34" s="865" t="str">
        <f>+data!A1</f>
        <v>Fonte: AT - Autoridade Tributária e Aduaneira</v>
      </c>
      <c r="F34" s="868"/>
      <c r="H34" s="868"/>
      <c r="I34" s="199"/>
      <c r="J34" s="199"/>
      <c r="K34" s="199"/>
      <c r="L34" s="869"/>
      <c r="M34" s="869"/>
      <c r="N34" s="869"/>
    </row>
    <row r="35" spans="1:14" s="199" customFormat="1" ht="14.25" customHeight="1">
      <c r="A35" s="282" t="str">
        <f>+data!A2</f>
        <v>Data: 2015-11</v>
      </c>
      <c r="C35" s="240"/>
      <c r="D35" s="240"/>
      <c r="E35" s="240"/>
      <c r="F35" s="240"/>
      <c r="G35" s="240"/>
      <c r="L35" s="865"/>
      <c r="M35" s="865"/>
      <c r="N35" s="865"/>
    </row>
    <row r="36" spans="1:14" ht="14.1" customHeight="1">
      <c r="A36" s="199" t="str">
        <f>+data!A3</f>
        <v xml:space="preserve"> </v>
      </c>
      <c r="C36" s="237"/>
      <c r="D36" s="237"/>
      <c r="E36" s="237"/>
      <c r="F36" s="237"/>
      <c r="G36" s="237"/>
      <c r="H36" s="237"/>
    </row>
  </sheetData>
  <mergeCells count="2">
    <mergeCell ref="I8:J9"/>
    <mergeCell ref="A8:A10"/>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E33" formula="1"/>
    <ignoredError sqref="I10" twoDigitTextYear="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5" enableFormatConditionsCalculation="0">
    <tabColor theme="6" tint="0.59999389629810485"/>
    <pageSetUpPr fitToPage="1"/>
  </sheetPr>
  <dimension ref="A1:K69"/>
  <sheetViews>
    <sheetView zoomScaleNormal="100" workbookViewId="0">
      <selection activeCell="A9" sqref="A9:A11"/>
    </sheetView>
  </sheetViews>
  <sheetFormatPr defaultColWidth="9.140625" defaultRowHeight="12.75"/>
  <cols>
    <col min="1" max="1" width="6.85546875" style="195" customWidth="1"/>
    <col min="2" max="2" width="60.85546875" style="195" customWidth="1"/>
    <col min="3" max="3" width="8.7109375" style="195" customWidth="1"/>
    <col min="4" max="4" width="6.7109375" style="195" customWidth="1"/>
    <col min="5" max="5" width="8.7109375" style="195" customWidth="1"/>
    <col min="6" max="6" width="6.7109375" style="195" customWidth="1"/>
    <col min="7" max="7" width="8.7109375" style="195" customWidth="1"/>
    <col min="8" max="8" width="6.7109375" style="195" customWidth="1"/>
    <col min="9" max="16384" width="9.140625" style="195"/>
  </cols>
  <sheetData>
    <row r="1" spans="1:11" ht="27.75">
      <c r="A1" s="1183" t="s">
        <v>563</v>
      </c>
      <c r="B1" s="206"/>
      <c r="C1" s="206"/>
      <c r="D1" s="206"/>
      <c r="E1" s="206"/>
      <c r="F1" s="206"/>
      <c r="G1" s="206"/>
      <c r="H1" s="206"/>
      <c r="I1" s="206"/>
    </row>
    <row r="2" spans="1:11" s="216" customFormat="1" ht="26.25">
      <c r="A2" s="702" t="s">
        <v>518</v>
      </c>
      <c r="B2" s="700"/>
      <c r="C2" s="210"/>
      <c r="D2" s="210"/>
      <c r="E2" s="210"/>
      <c r="F2" s="210"/>
      <c r="G2" s="210"/>
      <c r="H2" s="210"/>
      <c r="I2" s="696"/>
      <c r="J2" s="696"/>
    </row>
    <row r="3" spans="1:11" s="216" customFormat="1" ht="21.95" customHeight="1">
      <c r="A3" s="702"/>
      <c r="B3" s="210"/>
      <c r="C3" s="210"/>
      <c r="D3" s="210"/>
      <c r="E3" s="210"/>
      <c r="F3" s="210"/>
      <c r="G3" s="210"/>
      <c r="H3" s="210"/>
      <c r="I3" s="696"/>
      <c r="J3" s="696"/>
    </row>
    <row r="4" spans="1:11" s="216" customFormat="1" ht="21.95" customHeight="1">
      <c r="A4" s="663" t="s">
        <v>819</v>
      </c>
      <c r="B4" s="210"/>
      <c r="C4" s="210"/>
      <c r="D4" s="210"/>
      <c r="E4" s="210"/>
      <c r="F4" s="210"/>
      <c r="G4" s="210"/>
      <c r="H4" s="210"/>
      <c r="I4" s="696"/>
      <c r="J4" s="696"/>
    </row>
    <row r="5" spans="1:11" s="216" customFormat="1" ht="21.95" customHeight="1">
      <c r="A5" s="697" t="s">
        <v>166</v>
      </c>
      <c r="B5" s="2"/>
      <c r="C5" s="2"/>
      <c r="D5" s="2"/>
      <c r="E5" s="2"/>
      <c r="F5" s="2"/>
      <c r="G5" s="2"/>
      <c r="H5" s="2"/>
    </row>
    <row r="6" spans="1:11" s="216" customFormat="1" ht="21.95" customHeight="1">
      <c r="A6" s="664" t="s">
        <v>55</v>
      </c>
      <c r="B6" s="650"/>
      <c r="C6" s="650"/>
      <c r="D6" s="650"/>
      <c r="E6" s="650"/>
      <c r="F6" s="650"/>
      <c r="G6" s="650"/>
      <c r="H6" s="650"/>
    </row>
    <row r="7" spans="1:11" ht="21.95" customHeight="1">
      <c r="A7" s="199"/>
    </row>
    <row r="8" spans="1:11" ht="21.95" customHeight="1" thickBot="1">
      <c r="A8" s="199" t="s">
        <v>141</v>
      </c>
    </row>
    <row r="9" spans="1:11" ht="21" customHeight="1" thickTop="1">
      <c r="A9" s="1617" t="s">
        <v>72</v>
      </c>
      <c r="B9" s="334"/>
      <c r="C9" s="263"/>
      <c r="D9" s="264"/>
      <c r="E9" s="263"/>
      <c r="F9" s="264"/>
      <c r="G9" s="263"/>
      <c r="H9" s="263"/>
      <c r="I9" s="1613" t="s">
        <v>435</v>
      </c>
      <c r="J9" s="1614"/>
    </row>
    <row r="10" spans="1:11" s="93" customFormat="1" ht="21" customHeight="1" thickBot="1">
      <c r="A10" s="1618"/>
      <c r="B10" s="335" t="s">
        <v>58</v>
      </c>
      <c r="C10" s="91">
        <v>2012</v>
      </c>
      <c r="D10" s="92" t="s">
        <v>73</v>
      </c>
      <c r="E10" s="91">
        <v>2013</v>
      </c>
      <c r="F10" s="92" t="s">
        <v>73</v>
      </c>
      <c r="G10" s="91">
        <v>2014</v>
      </c>
      <c r="H10" s="91" t="s">
        <v>73</v>
      </c>
      <c r="I10" s="1615"/>
      <c r="J10" s="1616"/>
    </row>
    <row r="11" spans="1:11" ht="21" customHeight="1" thickTop="1" thickBot="1">
      <c r="A11" s="1619"/>
      <c r="B11" s="225"/>
      <c r="C11" s="265"/>
      <c r="D11" s="265"/>
      <c r="E11" s="265"/>
      <c r="F11" s="266"/>
      <c r="G11" s="265"/>
      <c r="H11" s="265"/>
      <c r="I11" s="1339" t="s">
        <v>630</v>
      </c>
      <c r="J11" s="1391" t="s">
        <v>710</v>
      </c>
    </row>
    <row r="12" spans="1:11" ht="18" customHeight="1" thickTop="1">
      <c r="A12" s="95" t="s">
        <v>336</v>
      </c>
      <c r="B12" s="673" t="s">
        <v>607</v>
      </c>
      <c r="C12" s="896">
        <v>1.6146334600000001</v>
      </c>
      <c r="D12" s="1086">
        <f t="shared" ref="D12:D34" si="0">+C12/C$34</f>
        <v>5.7626104156019691E-4</v>
      </c>
      <c r="E12" s="896">
        <v>1.13378585</v>
      </c>
      <c r="F12" s="1086">
        <f>+E12/E$34</f>
        <v>4.0796346547781863E-4</v>
      </c>
      <c r="G12" s="897">
        <v>0.61239734999999995</v>
      </c>
      <c r="H12" s="1087">
        <f>+G12/G$34</f>
        <v>1.7207756041464674E-4</v>
      </c>
      <c r="I12" s="1406">
        <f>IF(C12&gt;0,(E12-C12)/C12,"-")</f>
        <v>-0.29780604819127188</v>
      </c>
      <c r="J12" s="1407">
        <f>IF(E12&gt;0,(G12-E12)/E12,"-")</f>
        <v>-0.45986506181921394</v>
      </c>
      <c r="K12" s="237"/>
    </row>
    <row r="13" spans="1:11" ht="18" customHeight="1">
      <c r="A13" s="96" t="s">
        <v>248</v>
      </c>
      <c r="B13" s="674" t="s">
        <v>415</v>
      </c>
      <c r="C13" s="898">
        <v>33.273026019999996</v>
      </c>
      <c r="D13" s="1082">
        <f t="shared" si="0"/>
        <v>1.1875109184312786E-2</v>
      </c>
      <c r="E13" s="898">
        <v>30.097268320000001</v>
      </c>
      <c r="F13" s="1083">
        <f t="shared" ref="F13:F34" si="1">+E13/E$34</f>
        <v>1.0829722284188822E-2</v>
      </c>
      <c r="G13" s="1047">
        <v>37.527330090000007</v>
      </c>
      <c r="H13" s="1084">
        <f t="shared" ref="H13:H33" si="2">+G13/G$34</f>
        <v>1.0544806261428738E-2</v>
      </c>
      <c r="I13" s="1392">
        <f t="shared" ref="I13:I31" si="3">IF(C13&gt;0,(E13-C13)/C13,"-")</f>
        <v>-9.5445412692283738E-2</v>
      </c>
      <c r="J13" s="1393">
        <f t="shared" ref="J13:J31" si="4">IF(E13&gt;0,(G13-E13)/E13,"-")</f>
        <v>0.24686831014038038</v>
      </c>
      <c r="K13" s="237"/>
    </row>
    <row r="14" spans="1:11" ht="18" customHeight="1">
      <c r="A14" s="96" t="s">
        <v>416</v>
      </c>
      <c r="B14" s="674" t="s">
        <v>593</v>
      </c>
      <c r="C14" s="898">
        <v>29.259587249999999</v>
      </c>
      <c r="D14" s="1082">
        <f t="shared" si="0"/>
        <v>1.0442716964571301E-2</v>
      </c>
      <c r="E14" s="898">
        <v>7.7087372800000002</v>
      </c>
      <c r="F14" s="1083">
        <f t="shared" si="1"/>
        <v>2.7737894022992556E-3</v>
      </c>
      <c r="G14" s="1047">
        <v>4.3736755299999999</v>
      </c>
      <c r="H14" s="1084">
        <f t="shared" si="2"/>
        <v>1.2289592945619982E-3</v>
      </c>
      <c r="I14" s="1392">
        <f t="shared" si="3"/>
        <v>-0.73653978047827717</v>
      </c>
      <c r="J14" s="1393">
        <f t="shared" si="4"/>
        <v>-0.43263398775473644</v>
      </c>
      <c r="K14" s="237"/>
    </row>
    <row r="15" spans="1:11" ht="18" customHeight="1">
      <c r="A15" s="96" t="s">
        <v>417</v>
      </c>
      <c r="B15" s="674" t="s">
        <v>418</v>
      </c>
      <c r="C15" s="898">
        <v>467.38593032</v>
      </c>
      <c r="D15" s="1082">
        <f t="shared" si="0"/>
        <v>0.16680956371162084</v>
      </c>
      <c r="E15" s="898">
        <v>420.63472057000001</v>
      </c>
      <c r="F15" s="1083">
        <f t="shared" si="1"/>
        <v>0.15135450694152788</v>
      </c>
      <c r="G15" s="1047">
        <v>498.44150357999996</v>
      </c>
      <c r="H15" s="1084">
        <f t="shared" si="2"/>
        <v>0.14005710172562766</v>
      </c>
      <c r="I15" s="1392">
        <f t="shared" si="3"/>
        <v>-0.10002699421865641</v>
      </c>
      <c r="J15" s="1393">
        <f t="shared" si="4"/>
        <v>0.18497470419123832</v>
      </c>
      <c r="K15" s="237"/>
    </row>
    <row r="16" spans="1:11" ht="18" customHeight="1">
      <c r="A16" s="96" t="s">
        <v>234</v>
      </c>
      <c r="B16" s="674" t="s">
        <v>608</v>
      </c>
      <c r="C16" s="898">
        <v>101.96205992</v>
      </c>
      <c r="D16" s="1082">
        <f t="shared" si="0"/>
        <v>3.6390155601706907E-2</v>
      </c>
      <c r="E16" s="898">
        <v>132.83139328000001</v>
      </c>
      <c r="F16" s="1083">
        <f t="shared" si="1"/>
        <v>4.7795935649360799E-2</v>
      </c>
      <c r="G16" s="1047">
        <v>157.18037878000001</v>
      </c>
      <c r="H16" s="1084">
        <f t="shared" si="2"/>
        <v>4.4166122086440301E-2</v>
      </c>
      <c r="I16" s="1392">
        <f t="shared" si="3"/>
        <v>0.30275313566850515</v>
      </c>
      <c r="J16" s="1393">
        <f t="shared" si="4"/>
        <v>0.18330746142723886</v>
      </c>
      <c r="K16" s="237"/>
    </row>
    <row r="17" spans="1:11" ht="18" customHeight="1">
      <c r="A17" s="96" t="s">
        <v>243</v>
      </c>
      <c r="B17" s="674" t="s">
        <v>419</v>
      </c>
      <c r="C17" s="898">
        <v>66.402301049999991</v>
      </c>
      <c r="D17" s="1082">
        <f t="shared" si="0"/>
        <v>2.3698913786331884E-2</v>
      </c>
      <c r="E17" s="898">
        <v>62.703221599999999</v>
      </c>
      <c r="F17" s="1083">
        <f t="shared" si="1"/>
        <v>2.2562129859496492E-2</v>
      </c>
      <c r="G17" s="1047">
        <v>74.605797269999997</v>
      </c>
      <c r="H17" s="1084">
        <f t="shared" si="2"/>
        <v>2.0963486512492767E-2</v>
      </c>
      <c r="I17" s="1392">
        <f t="shared" si="3"/>
        <v>-5.5707097367222826E-2</v>
      </c>
      <c r="J17" s="1393">
        <f t="shared" si="4"/>
        <v>0.18982398936261352</v>
      </c>
      <c r="K17" s="237"/>
    </row>
    <row r="18" spans="1:11" ht="18" customHeight="1">
      <c r="A18" s="96" t="s">
        <v>437</v>
      </c>
      <c r="B18" s="674" t="s">
        <v>477</v>
      </c>
      <c r="C18" s="898">
        <v>130.10218051000001</v>
      </c>
      <c r="D18" s="1082">
        <f t="shared" si="0"/>
        <v>4.6433336052595711E-2</v>
      </c>
      <c r="E18" s="898">
        <v>134.74870427000002</v>
      </c>
      <c r="F18" s="1083">
        <f t="shared" si="1"/>
        <v>4.848583033792047E-2</v>
      </c>
      <c r="G18" s="1047">
        <v>136.66890877</v>
      </c>
      <c r="H18" s="1084">
        <f t="shared" si="2"/>
        <v>3.840260315573462E-2</v>
      </c>
      <c r="I18" s="1392">
        <f t="shared" si="3"/>
        <v>3.5714418788260538E-2</v>
      </c>
      <c r="J18" s="1393">
        <f t="shared" si="4"/>
        <v>1.4250263187335823E-2</v>
      </c>
      <c r="K18" s="237"/>
    </row>
    <row r="19" spans="1:11" ht="18" customHeight="1">
      <c r="A19" s="96" t="s">
        <v>250</v>
      </c>
      <c r="B19" s="674" t="s">
        <v>420</v>
      </c>
      <c r="C19" s="898">
        <v>477.77497181000001</v>
      </c>
      <c r="D19" s="1082">
        <f t="shared" si="0"/>
        <v>0.17051740206512525</v>
      </c>
      <c r="E19" s="898">
        <v>525.04395377000003</v>
      </c>
      <c r="F19" s="1083">
        <f t="shared" si="1"/>
        <v>0.1889234646103449</v>
      </c>
      <c r="G19" s="1047">
        <v>605.79560290999996</v>
      </c>
      <c r="H19" s="1084">
        <f t="shared" si="2"/>
        <v>0.17022253518679151</v>
      </c>
      <c r="I19" s="1392">
        <f t="shared" si="3"/>
        <v>9.8935659565687326E-2</v>
      </c>
      <c r="J19" s="1393">
        <f t="shared" si="4"/>
        <v>0.15379978868468958</v>
      </c>
      <c r="K19" s="237"/>
    </row>
    <row r="20" spans="1:11" ht="18" customHeight="1">
      <c r="A20" s="96" t="s">
        <v>421</v>
      </c>
      <c r="B20" s="674" t="s">
        <v>422</v>
      </c>
      <c r="C20" s="898">
        <v>182.67836156000001</v>
      </c>
      <c r="D20" s="1082">
        <f t="shared" si="0"/>
        <v>6.5197721656948593E-2</v>
      </c>
      <c r="E20" s="898">
        <v>213.69098503000001</v>
      </c>
      <c r="F20" s="1083">
        <f t="shared" si="1"/>
        <v>7.6891164935783476E-2</v>
      </c>
      <c r="G20" s="1047">
        <v>239.6075242</v>
      </c>
      <c r="H20" s="1084">
        <f t="shared" si="2"/>
        <v>6.7327329586467727E-2</v>
      </c>
      <c r="I20" s="1392">
        <f t="shared" si="3"/>
        <v>0.16976626681542695</v>
      </c>
      <c r="J20" s="1393">
        <f t="shared" si="4"/>
        <v>0.12128045161269474</v>
      </c>
      <c r="K20" s="237"/>
    </row>
    <row r="21" spans="1:11" ht="18" customHeight="1">
      <c r="A21" s="96" t="s">
        <v>423</v>
      </c>
      <c r="B21" s="674" t="s">
        <v>424</v>
      </c>
      <c r="C21" s="898">
        <v>38.412323479999998</v>
      </c>
      <c r="D21" s="1082">
        <f t="shared" si="0"/>
        <v>1.370931922675008E-2</v>
      </c>
      <c r="E21" s="898">
        <v>43.532405020000006</v>
      </c>
      <c r="F21" s="1083">
        <f t="shared" si="1"/>
        <v>1.5664008165689483E-2</v>
      </c>
      <c r="G21" s="1047">
        <v>59.455549549999994</v>
      </c>
      <c r="H21" s="1084">
        <f t="shared" si="2"/>
        <v>1.6706417687268157E-2</v>
      </c>
      <c r="I21" s="1392">
        <f t="shared" si="3"/>
        <v>0.1332926799563651</v>
      </c>
      <c r="J21" s="1393">
        <f t="shared" si="4"/>
        <v>0.36577681666529677</v>
      </c>
      <c r="K21" s="237"/>
    </row>
    <row r="22" spans="1:11" ht="18" customHeight="1">
      <c r="A22" s="96" t="s">
        <v>425</v>
      </c>
      <c r="B22" s="674" t="s">
        <v>609</v>
      </c>
      <c r="C22" s="898">
        <v>85.716119540000008</v>
      </c>
      <c r="D22" s="1082">
        <f t="shared" si="0"/>
        <v>3.0591995984412926E-2</v>
      </c>
      <c r="E22" s="898">
        <v>68.554673109999996</v>
      </c>
      <c r="F22" s="1083">
        <f t="shared" si="1"/>
        <v>2.4667623093597987E-2</v>
      </c>
      <c r="G22" s="1047">
        <v>87.076015889999994</v>
      </c>
      <c r="H22" s="1084">
        <f t="shared" si="2"/>
        <v>2.4467493833828992E-2</v>
      </c>
      <c r="I22" s="1392">
        <f t="shared" si="3"/>
        <v>-0.20021259154168203</v>
      </c>
      <c r="J22" s="1393">
        <f t="shared" si="4"/>
        <v>0.27016893144952231</v>
      </c>
      <c r="K22" s="237"/>
    </row>
    <row r="23" spans="1:11" ht="18" customHeight="1">
      <c r="A23" s="96" t="s">
        <v>426</v>
      </c>
      <c r="B23" s="674" t="s">
        <v>610</v>
      </c>
      <c r="C23" s="898">
        <v>716.06219580999993</v>
      </c>
      <c r="D23" s="1082">
        <f t="shared" si="0"/>
        <v>0.25556187023360227</v>
      </c>
      <c r="E23" s="898">
        <v>654.10659491999991</v>
      </c>
      <c r="F23" s="1083">
        <f t="shared" si="1"/>
        <v>0.23536331244163866</v>
      </c>
      <c r="G23" s="1047">
        <v>1057.2375138300001</v>
      </c>
      <c r="H23" s="1084">
        <f t="shared" si="2"/>
        <v>0.29707321914229834</v>
      </c>
      <c r="I23" s="1392">
        <f t="shared" si="3"/>
        <v>-8.6522652993734267E-2</v>
      </c>
      <c r="J23" s="1393">
        <f t="shared" si="4"/>
        <v>0.61630768140979364</v>
      </c>
      <c r="K23" s="237"/>
    </row>
    <row r="24" spans="1:11" ht="18" customHeight="1">
      <c r="A24" s="96" t="s">
        <v>427</v>
      </c>
      <c r="B24" s="674" t="s">
        <v>428</v>
      </c>
      <c r="C24" s="898">
        <v>95.764723989999993</v>
      </c>
      <c r="D24" s="1082">
        <f t="shared" si="0"/>
        <v>3.4178332704192918E-2</v>
      </c>
      <c r="E24" s="898">
        <v>101.42787946</v>
      </c>
      <c r="F24" s="1083">
        <f t="shared" si="1"/>
        <v>3.649619476250128E-2</v>
      </c>
      <c r="G24" s="1047">
        <v>126.55877229000001</v>
      </c>
      <c r="H24" s="1084">
        <f t="shared" si="2"/>
        <v>3.5561755426825402E-2</v>
      </c>
      <c r="I24" s="1392">
        <f t="shared" si="3"/>
        <v>5.9136133161009984E-2</v>
      </c>
      <c r="J24" s="1393">
        <f t="shared" si="4"/>
        <v>0.2477710562795592</v>
      </c>
      <c r="K24" s="237"/>
    </row>
    <row r="25" spans="1:11" ht="18" customHeight="1">
      <c r="A25" s="96" t="s">
        <v>251</v>
      </c>
      <c r="B25" s="674" t="s">
        <v>595</v>
      </c>
      <c r="C25" s="898">
        <v>131.75703633000001</v>
      </c>
      <c r="D25" s="1082">
        <f t="shared" si="0"/>
        <v>4.7023952413577819E-2</v>
      </c>
      <c r="E25" s="898">
        <v>133.75827133999999</v>
      </c>
      <c r="F25" s="1083">
        <f t="shared" si="1"/>
        <v>4.81294487069042E-2</v>
      </c>
      <c r="G25" s="1047">
        <v>221.74177511000002</v>
      </c>
      <c r="H25" s="1084">
        <f t="shared" si="2"/>
        <v>6.2307231902525448E-2</v>
      </c>
      <c r="I25" s="1392">
        <f t="shared" si="3"/>
        <v>1.5188828359706532E-2</v>
      </c>
      <c r="J25" s="1393">
        <f t="shared" si="4"/>
        <v>0.65777991064459007</v>
      </c>
      <c r="K25" s="237"/>
    </row>
    <row r="26" spans="1:11" ht="18" customHeight="1">
      <c r="A26" s="96" t="s">
        <v>254</v>
      </c>
      <c r="B26" s="674" t="s">
        <v>611</v>
      </c>
      <c r="C26" s="898">
        <v>60.29690626</v>
      </c>
      <c r="D26" s="1082">
        <f t="shared" si="0"/>
        <v>2.1519904588280462E-2</v>
      </c>
      <c r="E26" s="898">
        <v>64.700018389999997</v>
      </c>
      <c r="F26" s="1083">
        <f t="shared" si="1"/>
        <v>2.3280625453971748E-2</v>
      </c>
      <c r="G26" s="1047">
        <v>76.232880040000012</v>
      </c>
      <c r="H26" s="1084">
        <f t="shared" si="2"/>
        <v>2.1420680577186723E-2</v>
      </c>
      <c r="I26" s="1392">
        <f t="shared" si="3"/>
        <v>7.3023848205640868E-2</v>
      </c>
      <c r="J26" s="1393">
        <f t="shared" si="4"/>
        <v>0.17825128859287201</v>
      </c>
      <c r="K26" s="237"/>
    </row>
    <row r="27" spans="1:11" ht="18" customHeight="1">
      <c r="A27" s="96" t="s">
        <v>236</v>
      </c>
      <c r="B27" s="674" t="s">
        <v>429</v>
      </c>
      <c r="C27" s="898">
        <v>40.425216770000006</v>
      </c>
      <c r="D27" s="1082">
        <f t="shared" si="0"/>
        <v>1.4427718797043226E-2</v>
      </c>
      <c r="E27" s="898">
        <v>34.643530460000001</v>
      </c>
      <c r="F27" s="1083">
        <f t="shared" si="1"/>
        <v>1.2465576936639286E-2</v>
      </c>
      <c r="G27" s="1047">
        <v>28.50617149</v>
      </c>
      <c r="H27" s="1084">
        <f t="shared" si="2"/>
        <v>8.0099504786569631E-3</v>
      </c>
      <c r="I27" s="1392">
        <f t="shared" si="3"/>
        <v>-0.14302177630598772</v>
      </c>
      <c r="J27" s="1393">
        <f t="shared" si="4"/>
        <v>-0.17715743425994929</v>
      </c>
      <c r="K27" s="237"/>
    </row>
    <row r="28" spans="1:11" ht="18" customHeight="1">
      <c r="A28" s="96" t="s">
        <v>246</v>
      </c>
      <c r="B28" s="674" t="s">
        <v>119</v>
      </c>
      <c r="C28" s="898">
        <v>13.601696960000002</v>
      </c>
      <c r="D28" s="1082">
        <f t="shared" si="0"/>
        <v>4.8544318269954376E-3</v>
      </c>
      <c r="E28" s="898">
        <v>11.469848599999999</v>
      </c>
      <c r="F28" s="1083">
        <f t="shared" si="1"/>
        <v>4.1271278728358674E-3</v>
      </c>
      <c r="G28" s="1047">
        <v>11.76101622</v>
      </c>
      <c r="H28" s="1084">
        <f t="shared" si="2"/>
        <v>3.3047285053318574E-3</v>
      </c>
      <c r="I28" s="1392">
        <f t="shared" si="3"/>
        <v>-0.15673399916711589</v>
      </c>
      <c r="J28" s="1393">
        <f t="shared" si="4"/>
        <v>2.5385480676702335E-2</v>
      </c>
      <c r="K28" s="237"/>
    </row>
    <row r="29" spans="1:11" ht="18" customHeight="1">
      <c r="A29" s="96" t="s">
        <v>430</v>
      </c>
      <c r="B29" s="674" t="s">
        <v>596</v>
      </c>
      <c r="C29" s="898">
        <v>104.45640693999999</v>
      </c>
      <c r="D29" s="1082">
        <f t="shared" si="0"/>
        <v>3.7280385519125915E-2</v>
      </c>
      <c r="E29" s="898">
        <v>110.56855327</v>
      </c>
      <c r="F29" s="1083">
        <f t="shared" si="1"/>
        <v>3.9785229428377498E-2</v>
      </c>
      <c r="G29" s="1047">
        <v>104.74844172</v>
      </c>
      <c r="H29" s="1084">
        <f t="shared" si="2"/>
        <v>2.9433269605777041E-2</v>
      </c>
      <c r="I29" s="1392">
        <f t="shared" si="3"/>
        <v>5.8513848111881095E-2</v>
      </c>
      <c r="J29" s="1393">
        <f t="shared" si="4"/>
        <v>-5.2638036565312775E-2</v>
      </c>
      <c r="K29" s="237"/>
    </row>
    <row r="30" spans="1:11" ht="18" customHeight="1">
      <c r="A30" s="96" t="s">
        <v>431</v>
      </c>
      <c r="B30" s="674" t="s">
        <v>612</v>
      </c>
      <c r="C30" s="898">
        <v>7.46088065</v>
      </c>
      <c r="D30" s="1082">
        <f t="shared" si="0"/>
        <v>2.6627807244409014E-3</v>
      </c>
      <c r="E30" s="898">
        <v>10.29428177</v>
      </c>
      <c r="F30" s="1083">
        <f t="shared" si="1"/>
        <v>3.7041306041121721E-3</v>
      </c>
      <c r="G30" s="1047">
        <v>13.45930888</v>
      </c>
      <c r="H30" s="1084">
        <f t="shared" si="2"/>
        <v>3.7819318403934823E-3</v>
      </c>
      <c r="I30" s="1392">
        <f t="shared" si="3"/>
        <v>0.3797676511552292</v>
      </c>
      <c r="J30" s="1393">
        <f t="shared" si="4"/>
        <v>0.30745487453273784</v>
      </c>
      <c r="K30" s="237"/>
    </row>
    <row r="31" spans="1:11" ht="18" customHeight="1">
      <c r="A31" s="96" t="s">
        <v>432</v>
      </c>
      <c r="B31" s="674" t="s">
        <v>597</v>
      </c>
      <c r="C31" s="898">
        <v>17.50623315</v>
      </c>
      <c r="D31" s="1082">
        <f t="shared" si="0"/>
        <v>6.2479568265695713E-3</v>
      </c>
      <c r="E31" s="898">
        <v>17.486919760000003</v>
      </c>
      <c r="F31" s="1083">
        <f t="shared" si="1"/>
        <v>6.2922150473320388E-3</v>
      </c>
      <c r="G31" s="1047">
        <v>17.23440888</v>
      </c>
      <c r="H31" s="1084">
        <f t="shared" si="2"/>
        <v>4.8426973683980256E-3</v>
      </c>
      <c r="I31" s="1392">
        <f t="shared" si="3"/>
        <v>-1.1032293374886933E-3</v>
      </c>
      <c r="J31" s="1393">
        <f t="shared" si="4"/>
        <v>-1.4439986199147666E-2</v>
      </c>
      <c r="K31" s="237"/>
    </row>
    <row r="32" spans="1:11" ht="18" customHeight="1">
      <c r="A32" s="96" t="s">
        <v>256</v>
      </c>
      <c r="B32" s="674" t="s">
        <v>613</v>
      </c>
      <c r="C32" s="898">
        <v>4.7938000000000001E-4</v>
      </c>
      <c r="D32" s="1082">
        <f t="shared" si="0"/>
        <v>1.7109023499558048E-7</v>
      </c>
      <c r="E32" s="898">
        <v>0</v>
      </c>
      <c r="F32" s="1080">
        <f t="shared" si="1"/>
        <v>0</v>
      </c>
      <c r="G32" s="948">
        <v>0</v>
      </c>
      <c r="H32" s="1079">
        <f t="shared" si="2"/>
        <v>0</v>
      </c>
      <c r="I32" s="1392">
        <f>IF(C32&gt;0,(E32-C32)/C32,"-")</f>
        <v>-1</v>
      </c>
      <c r="J32" s="1393" t="str">
        <f>IF(E32&gt;0,(G32-E32)/E32,"-")</f>
        <v>-</v>
      </c>
      <c r="K32" s="237"/>
    </row>
    <row r="33" spans="1:11" ht="18" customHeight="1" thickBot="1">
      <c r="A33" s="96" t="s">
        <v>433</v>
      </c>
      <c r="B33" s="674" t="s">
        <v>614</v>
      </c>
      <c r="C33" s="898">
        <v>0</v>
      </c>
      <c r="D33" s="1082">
        <f t="shared" si="0"/>
        <v>0</v>
      </c>
      <c r="E33" s="898">
        <v>0</v>
      </c>
      <c r="F33" s="1081">
        <f t="shared" si="1"/>
        <v>0</v>
      </c>
      <c r="G33" s="948">
        <v>1.9937580000000003E-2</v>
      </c>
      <c r="H33" s="1080">
        <f t="shared" si="2"/>
        <v>5.6022615495835395E-6</v>
      </c>
      <c r="I33" s="1392" t="str">
        <f>IF(C33&gt;0,(E33-C33)/C33,"-")</f>
        <v>-</v>
      </c>
      <c r="J33" s="1393" t="str">
        <f>IF(E33&gt;0,(G33-E33)/E33,"-")</f>
        <v>-</v>
      </c>
      <c r="K33" s="237"/>
    </row>
    <row r="34" spans="1:11" s="86" customFormat="1" ht="24.75" customHeight="1" thickTop="1" thickBot="1">
      <c r="A34" s="97" t="s">
        <v>57</v>
      </c>
      <c r="B34" s="336"/>
      <c r="C34" s="899">
        <f>'Q62 IRCV'!C35</f>
        <v>2801.91327116</v>
      </c>
      <c r="D34" s="299">
        <f t="shared" si="0"/>
        <v>1</v>
      </c>
      <c r="E34" s="899">
        <f>'Q62 IRCV'!E35</f>
        <v>2779.1357460699996</v>
      </c>
      <c r="F34" s="299">
        <f t="shared" si="1"/>
        <v>1</v>
      </c>
      <c r="G34" s="1240">
        <v>3558.8449099600002</v>
      </c>
      <c r="H34" s="300">
        <f>+G34/G$34</f>
        <v>1</v>
      </c>
      <c r="I34" s="1365">
        <f>IF(C34&gt;0,(E34-C34)/C34,"-")</f>
        <v>-8.1292755648251815E-3</v>
      </c>
      <c r="J34" s="1394">
        <f>IF(E34&gt;0,(G34-E34)/E34,"-")</f>
        <v>0.2805581429379958</v>
      </c>
      <c r="K34" s="237"/>
    </row>
    <row r="35" spans="1:11" s="200" customFormat="1" ht="13.5" thickTop="1">
      <c r="A35" s="1291" t="s">
        <v>400</v>
      </c>
      <c r="B35" s="1457"/>
      <c r="C35" s="1457"/>
      <c r="D35" s="1457"/>
      <c r="E35" s="1457"/>
      <c r="F35" s="1457"/>
    </row>
    <row r="36" spans="1:11" s="86" customFormat="1" ht="30.75" customHeight="1">
      <c r="A36" s="1579" t="s">
        <v>822</v>
      </c>
      <c r="B36" s="1579"/>
      <c r="C36" s="1579"/>
      <c r="D36" s="1579"/>
      <c r="E36" s="1579"/>
      <c r="F36" s="1579"/>
      <c r="G36" s="1579"/>
      <c r="H36" s="1579"/>
      <c r="I36" s="1579"/>
      <c r="J36" s="1579"/>
      <c r="K36" s="195"/>
    </row>
    <row r="37" spans="1:11" s="865" customFormat="1" ht="14.25" customHeight="1">
      <c r="A37" s="865" t="str">
        <f>+data!A1</f>
        <v>Fonte: AT - Autoridade Tributária e Aduaneira</v>
      </c>
      <c r="D37" s="868"/>
      <c r="F37" s="868"/>
      <c r="H37" s="868"/>
      <c r="I37" s="199"/>
      <c r="J37" s="199"/>
      <c r="K37" s="199"/>
    </row>
    <row r="38" spans="1:11" s="199" customFormat="1" ht="14.25" customHeight="1">
      <c r="A38" s="282" t="str">
        <f>+data!A2</f>
        <v>Data: 2015-11</v>
      </c>
      <c r="C38" s="240"/>
      <c r="D38" s="240"/>
      <c r="E38" s="240"/>
      <c r="F38" s="240"/>
      <c r="G38" s="240"/>
    </row>
    <row r="39" spans="1:11" ht="14.1" customHeight="1">
      <c r="A39" s="199" t="str">
        <f>+data!A3</f>
        <v xml:space="preserve"> </v>
      </c>
      <c r="C39" s="240"/>
      <c r="D39" s="240"/>
      <c r="E39" s="240"/>
      <c r="F39" s="240"/>
      <c r="G39" s="240"/>
      <c r="H39" s="240"/>
    </row>
    <row r="41" spans="1:11">
      <c r="G41" s="840"/>
    </row>
    <row r="42" spans="1:11">
      <c r="G42" s="840"/>
    </row>
    <row r="43" spans="1:11">
      <c r="G43" s="841"/>
    </row>
    <row r="47" spans="1:11">
      <c r="D47" s="1456"/>
      <c r="F47" s="1456"/>
      <c r="H47" s="1456"/>
    </row>
    <row r="48" spans="1:11">
      <c r="D48" s="1456"/>
      <c r="F48" s="1456"/>
      <c r="H48" s="1456"/>
    </row>
    <row r="49" spans="4:8">
      <c r="D49" s="1456"/>
      <c r="F49" s="1456"/>
      <c r="H49" s="1456"/>
    </row>
    <row r="50" spans="4:8">
      <c r="D50" s="1456"/>
      <c r="F50" s="1456"/>
      <c r="H50" s="1456"/>
    </row>
    <row r="51" spans="4:8">
      <c r="D51" s="1456"/>
      <c r="F51" s="1456"/>
      <c r="H51" s="1456"/>
    </row>
    <row r="52" spans="4:8">
      <c r="D52" s="1456"/>
      <c r="F52" s="1456"/>
      <c r="H52" s="1456"/>
    </row>
    <row r="53" spans="4:8">
      <c r="D53" s="1456"/>
      <c r="F53" s="1456"/>
      <c r="H53" s="1456"/>
    </row>
    <row r="54" spans="4:8">
      <c r="D54" s="1456"/>
      <c r="F54" s="1456"/>
      <c r="H54" s="1456"/>
    </row>
    <row r="55" spans="4:8">
      <c r="D55" s="1456"/>
      <c r="F55" s="1456"/>
      <c r="H55" s="1456"/>
    </row>
    <row r="56" spans="4:8">
      <c r="D56" s="1456"/>
      <c r="F56" s="1456"/>
      <c r="H56" s="1456"/>
    </row>
    <row r="57" spans="4:8">
      <c r="D57" s="1456"/>
      <c r="F57" s="1456"/>
      <c r="H57" s="1456"/>
    </row>
    <row r="58" spans="4:8">
      <c r="D58" s="1456"/>
      <c r="F58" s="1456"/>
      <c r="H58" s="1456"/>
    </row>
    <row r="59" spans="4:8">
      <c r="D59" s="1456"/>
      <c r="F59" s="1456"/>
      <c r="H59" s="1456"/>
    </row>
    <row r="60" spans="4:8">
      <c r="D60" s="1456"/>
      <c r="F60" s="1456"/>
      <c r="H60" s="1456"/>
    </row>
    <row r="61" spans="4:8">
      <c r="D61" s="1456"/>
      <c r="F61" s="1456"/>
      <c r="H61" s="1456"/>
    </row>
    <row r="62" spans="4:8">
      <c r="D62" s="1456"/>
      <c r="F62" s="1456"/>
      <c r="H62" s="1456"/>
    </row>
    <row r="63" spans="4:8">
      <c r="D63" s="1456"/>
      <c r="F63" s="1456"/>
      <c r="H63" s="1456"/>
    </row>
    <row r="64" spans="4:8">
      <c r="D64" s="1456"/>
      <c r="F64" s="1456"/>
      <c r="H64" s="1456"/>
    </row>
    <row r="65" spans="4:8">
      <c r="D65" s="1456"/>
      <c r="F65" s="1456"/>
      <c r="H65" s="1456"/>
    </row>
    <row r="66" spans="4:8">
      <c r="D66" s="1456"/>
      <c r="F66" s="1456"/>
      <c r="H66" s="1456"/>
    </row>
    <row r="67" spans="4:8">
      <c r="D67" s="1456"/>
      <c r="F67" s="1456"/>
      <c r="H67" s="1456"/>
    </row>
    <row r="68" spans="4:8">
      <c r="D68" s="1456"/>
      <c r="F68" s="1456"/>
      <c r="H68" s="1456"/>
    </row>
    <row r="69" spans="4:8">
      <c r="D69" s="1456"/>
      <c r="F69" s="1456"/>
      <c r="H69" s="1456"/>
    </row>
  </sheetData>
  <mergeCells count="3">
    <mergeCell ref="I9:J10"/>
    <mergeCell ref="A36:J36"/>
    <mergeCell ref="A9:A11"/>
  </mergeCells>
  <phoneticPr fontId="37" type="noConversion"/>
  <printOptions horizontalCentered="1"/>
  <pageMargins left="0.6692913385826772" right="0.39370078740157483" top="0.78740157480314965" bottom="0" header="0.55118110236220474" footer="0"/>
  <pageSetup paperSize="9" scale="71" orientation="portrait" horizontalDpi="300" verticalDpi="300" r:id="rId1"/>
  <headerFooter alignWithMargins="0"/>
  <ignoredErrors>
    <ignoredError sqref="E34" formula="1"/>
    <ignoredError sqref="I11" twoDigitTextYear="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6">
    <pageSetUpPr fitToPage="1"/>
  </sheetPr>
  <dimension ref="A1:P38"/>
  <sheetViews>
    <sheetView workbookViewId="0"/>
  </sheetViews>
  <sheetFormatPr defaultRowHeight="12.75"/>
  <cols>
    <col min="1" max="1" width="7.85546875" style="195" customWidth="1"/>
    <col min="2" max="2" width="11.85546875" customWidth="1"/>
    <col min="3" max="3" width="8.140625" bestFit="1" customWidth="1"/>
    <col min="4" max="4" width="9.7109375" customWidth="1"/>
    <col min="5" max="5" width="8.140625" bestFit="1" customWidth="1"/>
    <col min="6" max="6" width="9.7109375" customWidth="1"/>
    <col min="7" max="7" width="8.140625" bestFit="1" customWidth="1"/>
    <col min="8" max="8" width="9.7109375" customWidth="1"/>
    <col min="9" max="9" width="8.140625" bestFit="1" customWidth="1"/>
    <col min="10" max="10" width="9.7109375" customWidth="1"/>
    <col min="11" max="11" width="8.140625" bestFit="1" customWidth="1"/>
    <col min="12" max="12" width="9.7109375" customWidth="1"/>
    <col min="13" max="13" width="8.140625" bestFit="1" customWidth="1"/>
    <col min="14" max="14" width="9.7109375" customWidth="1"/>
    <col min="15" max="15" width="8.140625" bestFit="1" customWidth="1"/>
    <col min="16" max="16" width="5" customWidth="1"/>
  </cols>
  <sheetData>
    <row r="1" spans="1:16" s="454" customFormat="1" ht="26.25">
      <c r="A1" s="708" t="s">
        <v>519</v>
      </c>
      <c r="F1" s="662"/>
      <c r="H1" s="662"/>
    </row>
    <row r="2" spans="1:16" s="454" customFormat="1">
      <c r="A2" s="216"/>
    </row>
    <row r="3" spans="1:16" s="454" customFormat="1" ht="23.25">
      <c r="A3" s="1625" t="s">
        <v>436</v>
      </c>
      <c r="B3" s="1625"/>
      <c r="C3" s="1625"/>
      <c r="D3" s="1625"/>
      <c r="E3" s="1625"/>
      <c r="F3" s="1625"/>
      <c r="G3" s="1625"/>
      <c r="H3" s="1625"/>
      <c r="I3" s="1625"/>
      <c r="J3" s="1625"/>
      <c r="K3" s="1625"/>
      <c r="L3" s="1625"/>
      <c r="M3" s="1625"/>
      <c r="N3" s="1625"/>
      <c r="O3" s="1625"/>
      <c r="P3" s="2"/>
    </row>
    <row r="4" spans="1:16" ht="15" customHeight="1">
      <c r="A4" s="15"/>
      <c r="B4" s="15"/>
      <c r="C4" s="15"/>
      <c r="D4" s="15"/>
      <c r="E4" s="15"/>
      <c r="F4" s="15"/>
      <c r="G4" s="15"/>
      <c r="H4" s="15"/>
      <c r="I4" s="15"/>
      <c r="J4" s="15"/>
      <c r="K4" s="15"/>
      <c r="L4" s="15"/>
      <c r="M4" s="15"/>
      <c r="N4" s="15"/>
      <c r="O4" s="15"/>
      <c r="P4" s="15"/>
    </row>
    <row r="5" spans="1:16" ht="15" customHeight="1">
      <c r="A5" s="1624" t="s">
        <v>120</v>
      </c>
      <c r="B5" s="1624"/>
      <c r="C5" s="1624"/>
      <c r="D5" s="1624"/>
      <c r="E5" s="1624"/>
      <c r="F5" s="1624"/>
      <c r="G5" s="1624"/>
      <c r="H5" s="1624"/>
      <c r="I5" s="1624"/>
      <c r="J5" s="1624"/>
      <c r="K5" s="1624"/>
      <c r="L5" s="1624"/>
      <c r="M5" s="1624"/>
      <c r="N5" s="1624"/>
      <c r="O5" s="1624"/>
      <c r="P5" s="15"/>
    </row>
    <row r="6" spans="1:16" ht="15" customHeight="1"/>
    <row r="7" spans="1:16" ht="13.5" thickBot="1">
      <c r="A7" s="199" t="s">
        <v>141</v>
      </c>
    </row>
    <row r="8" spans="1:16" ht="24.95" customHeight="1" thickTop="1">
      <c r="A8" s="279"/>
      <c r="B8" s="99"/>
      <c r="C8" s="55"/>
      <c r="D8" s="56" t="s">
        <v>108</v>
      </c>
      <c r="E8" s="56"/>
      <c r="F8" s="56"/>
      <c r="G8" s="56"/>
      <c r="H8" s="57" t="s">
        <v>109</v>
      </c>
      <c r="I8" s="56"/>
      <c r="J8" s="56"/>
      <c r="K8" s="56"/>
      <c r="L8" s="58" t="s">
        <v>110</v>
      </c>
      <c r="M8" s="59"/>
      <c r="N8" s="58" t="s">
        <v>111</v>
      </c>
      <c r="O8" s="60"/>
    </row>
    <row r="9" spans="1:16" ht="24.95" customHeight="1">
      <c r="A9" s="100" t="s">
        <v>121</v>
      </c>
      <c r="B9" s="101" t="s">
        <v>113</v>
      </c>
      <c r="C9" s="62"/>
      <c r="D9" s="63" t="s">
        <v>114</v>
      </c>
      <c r="E9" s="63"/>
      <c r="F9" s="63" t="s">
        <v>115</v>
      </c>
      <c r="G9" s="63"/>
      <c r="H9" s="63" t="s">
        <v>393</v>
      </c>
      <c r="I9" s="63"/>
      <c r="J9" s="63" t="s">
        <v>115</v>
      </c>
      <c r="K9" s="63"/>
      <c r="L9" s="64" t="s">
        <v>394</v>
      </c>
      <c r="M9" s="65"/>
      <c r="N9" s="64" t="s">
        <v>116</v>
      </c>
      <c r="O9" s="66"/>
    </row>
    <row r="10" spans="1:16" s="107" customFormat="1" ht="24.95" customHeight="1" thickBot="1">
      <c r="A10" s="102"/>
      <c r="B10" s="103" t="s">
        <v>117</v>
      </c>
      <c r="C10" s="104" t="s">
        <v>73</v>
      </c>
      <c r="D10" s="104" t="s">
        <v>118</v>
      </c>
      <c r="E10" s="105" t="s">
        <v>73</v>
      </c>
      <c r="F10" s="104" t="s">
        <v>118</v>
      </c>
      <c r="G10" s="105" t="s">
        <v>73</v>
      </c>
      <c r="H10" s="104" t="s">
        <v>118</v>
      </c>
      <c r="I10" s="105" t="s">
        <v>73</v>
      </c>
      <c r="J10" s="105" t="s">
        <v>118</v>
      </c>
      <c r="K10" s="105" t="s">
        <v>73</v>
      </c>
      <c r="L10" s="104" t="s">
        <v>118</v>
      </c>
      <c r="M10" s="105" t="s">
        <v>73</v>
      </c>
      <c r="N10" s="104" t="s">
        <v>118</v>
      </c>
      <c r="O10" s="106" t="s">
        <v>73</v>
      </c>
    </row>
    <row r="11" spans="1:16" ht="18" customHeight="1" thickTop="1">
      <c r="A11" s="108" t="s">
        <v>336</v>
      </c>
      <c r="B11" s="71">
        <f>+'Q4 CAES'!C11</f>
        <v>380</v>
      </c>
      <c r="C11" s="72">
        <f t="shared" ref="C11:C33" si="0">+B11/B$33</f>
        <v>9.0169185867166549E-4</v>
      </c>
      <c r="D11" s="73">
        <f>+'Q18 CRLPV'!C12</f>
        <v>3.3072685699999997</v>
      </c>
      <c r="E11" s="74">
        <f t="shared" ref="E11:E33" si="1">+D11/D$33</f>
        <v>1.4805712204043879E-4</v>
      </c>
      <c r="F11" s="73">
        <f>+'Q16 CRLNV'!C12</f>
        <v>0.50246850000257837</v>
      </c>
      <c r="G11" s="74">
        <f t="shared" ref="G11:G33" si="2">+F11/F$33</f>
        <v>1.992367333057885E-5</v>
      </c>
      <c r="H11" s="73" t="e">
        <f>+'Q22 CLTTV'!C12+'Q26 CMCTV (S)'!#REF!</f>
        <v>#REF!</v>
      </c>
      <c r="I11" s="74" t="e">
        <f t="shared" ref="I11:I33" si="3">+H11/H$33</f>
        <v>#REF!</v>
      </c>
      <c r="J11" s="75">
        <f>+'Q20 CPFTV'!C12</f>
        <v>0.31366280000000002</v>
      </c>
      <c r="K11" s="74">
        <f t="shared" ref="K11:K33" si="4">+J11/J$33</f>
        <v>1.7762763575501754E-5</v>
      </c>
      <c r="L11" s="73">
        <f>+'Q24 CMCTV'!C12</f>
        <v>6.9282255800000012</v>
      </c>
      <c r="M11" s="74">
        <f t="shared" ref="M11:M33" si="5">+L11/L$33</f>
        <v>4.9723509272762056E-4</v>
      </c>
      <c r="N11" s="73">
        <f>+'Q30 CIRCV'!C12</f>
        <v>1.6146334600000001</v>
      </c>
      <c r="O11" s="76">
        <f t="shared" ref="O11:O33" si="6">+N11/N$33</f>
        <v>5.7626104156019691E-4</v>
      </c>
    </row>
    <row r="12" spans="1:16" ht="18" customHeight="1">
      <c r="A12" s="109" t="s">
        <v>248</v>
      </c>
      <c r="B12" s="71">
        <f>+'Q4 CAES'!C12</f>
        <v>12393</v>
      </c>
      <c r="C12" s="72">
        <f t="shared" si="0"/>
        <v>2.9407018959257764E-2</v>
      </c>
      <c r="D12" s="73">
        <f>+'Q18 CRLPV'!C13</f>
        <v>191.83955933000001</v>
      </c>
      <c r="E12" s="74">
        <f t="shared" si="1"/>
        <v>8.5881180940517964E-3</v>
      </c>
      <c r="F12" s="73">
        <f>+'Q16 CRLNV'!C13</f>
        <v>222.30001924999999</v>
      </c>
      <c r="G12" s="74">
        <f t="shared" si="2"/>
        <v>8.8145485038279275E-3</v>
      </c>
      <c r="H12" s="73" t="e">
        <f>+'Q22 CLTTV'!C13+'Q26 CMCTV (S)'!#REF!</f>
        <v>#REF!</v>
      </c>
      <c r="I12" s="74" t="e">
        <f t="shared" si="3"/>
        <v>#REF!</v>
      </c>
      <c r="J12" s="75">
        <f>+'Q20 CPFTV'!C13</f>
        <v>200.40150509</v>
      </c>
      <c r="K12" s="74">
        <f t="shared" si="4"/>
        <v>1.134876228576797E-2</v>
      </c>
      <c r="L12" s="73">
        <f>+'Q24 CMCTV'!C13</f>
        <v>161.50645526</v>
      </c>
      <c r="M12" s="74">
        <f t="shared" si="5"/>
        <v>1.1591233040843828E-2</v>
      </c>
      <c r="N12" s="73">
        <f>+'Q30 CIRCV'!C13</f>
        <v>33.273026019999996</v>
      </c>
      <c r="O12" s="76">
        <f t="shared" si="6"/>
        <v>1.1875109184312786E-2</v>
      </c>
    </row>
    <row r="13" spans="1:16" ht="18" customHeight="1">
      <c r="A13" s="109" t="s">
        <v>416</v>
      </c>
      <c r="B13" s="71">
        <f>+'Q4 CAES'!C13</f>
        <v>938</v>
      </c>
      <c r="C13" s="72">
        <f t="shared" si="0"/>
        <v>2.2257551669316376E-3</v>
      </c>
      <c r="D13" s="73">
        <f>+'Q18 CRLPV'!C14</f>
        <v>130.05931778000001</v>
      </c>
      <c r="E13" s="74">
        <f t="shared" si="1"/>
        <v>5.8223902527062303E-3</v>
      </c>
      <c r="F13" s="73">
        <f>+'Q16 CRLNV'!C14</f>
        <v>72.783711609999997</v>
      </c>
      <c r="G13" s="74">
        <f t="shared" si="2"/>
        <v>2.8859896568586051E-3</v>
      </c>
      <c r="H13" s="73" t="e">
        <f>+'Q22 CLTTV'!C14+'Q26 CMCTV (S)'!#REF!</f>
        <v>#REF!</v>
      </c>
      <c r="I13" s="74" t="e">
        <f t="shared" si="3"/>
        <v>#REF!</v>
      </c>
      <c r="J13" s="75">
        <f>+'Q20 CPFTV'!C14</f>
        <v>59.658210339999997</v>
      </c>
      <c r="K13" s="74">
        <f t="shared" si="4"/>
        <v>3.378451909525051E-3</v>
      </c>
      <c r="L13" s="73">
        <f>+'Q24 CMCTV'!C14</f>
        <v>138.07549693000001</v>
      </c>
      <c r="M13" s="74">
        <f t="shared" si="5"/>
        <v>9.9096055298189111E-3</v>
      </c>
      <c r="N13" s="73">
        <f>+'Q30 CIRCV'!C14</f>
        <v>29.259587249999999</v>
      </c>
      <c r="O13" s="76">
        <f t="shared" si="6"/>
        <v>1.0442716964571301E-2</v>
      </c>
    </row>
    <row r="14" spans="1:16" ht="18" customHeight="1">
      <c r="A14" s="109" t="s">
        <v>417</v>
      </c>
      <c r="B14" s="71">
        <f>+'Q4 CAES'!C14</f>
        <v>41042</v>
      </c>
      <c r="C14" s="72">
        <f t="shared" si="0"/>
        <v>9.7387466483164459E-2</v>
      </c>
      <c r="D14" s="73">
        <f>+'Q18 CRLPV'!C15</f>
        <v>2650.13507033</v>
      </c>
      <c r="E14" s="74">
        <f t="shared" si="1"/>
        <v>0.11863910149017491</v>
      </c>
      <c r="F14" s="73">
        <f>+'Q16 CRLNV'!C15</f>
        <v>2005.9240302799999</v>
      </c>
      <c r="G14" s="74">
        <f t="shared" si="2"/>
        <v>7.9538070754787207E-2</v>
      </c>
      <c r="H14" s="73" t="e">
        <f>+'Q22 CLTTV'!C15+'Q26 CMCTV (S)'!#REF!</f>
        <v>#REF!</v>
      </c>
      <c r="I14" s="74" t="e">
        <f t="shared" si="3"/>
        <v>#REF!</v>
      </c>
      <c r="J14" s="75">
        <f>+'Q20 CPFTV'!C15</f>
        <v>1762.4260411400001</v>
      </c>
      <c r="K14" s="74">
        <f t="shared" si="4"/>
        <v>9.9806407033532024E-2</v>
      </c>
      <c r="L14" s="73">
        <f>+'Q24 CMCTV'!C15</f>
        <v>2410.1396920100001</v>
      </c>
      <c r="M14" s="74">
        <f t="shared" si="5"/>
        <v>0.17297445347371485</v>
      </c>
      <c r="N14" s="73">
        <f>+'Q30 CIRCV'!C15</f>
        <v>467.38593032</v>
      </c>
      <c r="O14" s="76">
        <f t="shared" si="6"/>
        <v>0.16680956371162084</v>
      </c>
    </row>
    <row r="15" spans="1:16" ht="18" customHeight="1">
      <c r="A15" s="109" t="s">
        <v>234</v>
      </c>
      <c r="B15" s="71">
        <f>+'Q4 CAES'!C15</f>
        <v>792</v>
      </c>
      <c r="C15" s="72">
        <f t="shared" si="0"/>
        <v>1.8793156633367344E-3</v>
      </c>
      <c r="D15" s="73">
        <f>+'Q18 CRLPV'!C16</f>
        <v>2072.8554814700001</v>
      </c>
      <c r="E15" s="74">
        <f t="shared" si="1"/>
        <v>9.2795916175684612E-2</v>
      </c>
      <c r="F15" s="73">
        <f>+'Q16 CRLNV'!C16</f>
        <v>122.68102177</v>
      </c>
      <c r="G15" s="74">
        <f t="shared" si="2"/>
        <v>4.8644971806084758E-3</v>
      </c>
      <c r="H15" s="73" t="e">
        <f>+'Q22 CLTTV'!C16+'Q26 CMCTV (S)'!#REF!</f>
        <v>#REF!</v>
      </c>
      <c r="I15" s="74" t="e">
        <f t="shared" si="3"/>
        <v>#REF!</v>
      </c>
      <c r="J15" s="75">
        <f>+'Q20 CPFTV'!C16</f>
        <v>787.08184552</v>
      </c>
      <c r="K15" s="74">
        <f t="shared" si="4"/>
        <v>4.4572543306191731E-2</v>
      </c>
      <c r="L15" s="73">
        <f>+'Q24 CMCTV'!C16</f>
        <v>445.56615304000002</v>
      </c>
      <c r="M15" s="74">
        <f t="shared" si="5"/>
        <v>3.1978047606113537E-2</v>
      </c>
      <c r="N15" s="73">
        <f>+'Q30 CIRCV'!C16</f>
        <v>101.96205992</v>
      </c>
      <c r="O15" s="76">
        <f t="shared" si="6"/>
        <v>3.6390155601706907E-2</v>
      </c>
    </row>
    <row r="16" spans="1:16" ht="18" customHeight="1">
      <c r="A16" s="109" t="s">
        <v>243</v>
      </c>
      <c r="B16" s="71">
        <f>+'Q4 CAES'!C16</f>
        <v>1056</v>
      </c>
      <c r="C16" s="72">
        <f t="shared" si="0"/>
        <v>2.5057542177823128E-3</v>
      </c>
      <c r="D16" s="73">
        <f>+'Q18 CRLPV'!C17</f>
        <v>260.93589946000003</v>
      </c>
      <c r="E16" s="74">
        <f t="shared" si="1"/>
        <v>1.1681367114095875E-2</v>
      </c>
      <c r="F16" s="73">
        <f>+'Q16 CRLNV'!C17</f>
        <v>41.163956840000004</v>
      </c>
      <c r="G16" s="74">
        <f t="shared" si="2"/>
        <v>1.6322162067273838E-3</v>
      </c>
      <c r="H16" s="73" t="e">
        <f>+'Q22 CLTTV'!C17+'Q26 CMCTV (S)'!#REF!</f>
        <v>#REF!</v>
      </c>
      <c r="I16" s="74" t="e">
        <f t="shared" si="3"/>
        <v>#REF!</v>
      </c>
      <c r="J16" s="75">
        <f>+'Q20 CPFTV'!C17</f>
        <v>42.279548990000002</v>
      </c>
      <c r="K16" s="74">
        <f t="shared" si="4"/>
        <v>2.3942961447395547E-3</v>
      </c>
      <c r="L16" s="73">
        <f>+'Q24 CMCTV'!C17</f>
        <v>289.34171262000001</v>
      </c>
      <c r="M16" s="74">
        <f t="shared" si="5"/>
        <v>2.0765901982160089E-2</v>
      </c>
      <c r="N16" s="73">
        <f>+'Q30 CIRCV'!C17</f>
        <v>66.402301049999991</v>
      </c>
      <c r="O16" s="76">
        <f t="shared" si="6"/>
        <v>2.3698913786331884E-2</v>
      </c>
    </row>
    <row r="17" spans="1:15" ht="18" customHeight="1">
      <c r="A17" s="574" t="s">
        <v>437</v>
      </c>
      <c r="B17" s="71">
        <f>+'Q4 CAES'!C17</f>
        <v>47107</v>
      </c>
      <c r="C17" s="72">
        <f t="shared" si="0"/>
        <v>0.11177894312222671</v>
      </c>
      <c r="D17" s="73">
        <f>+'Q18 CRLPV'!C18</f>
        <v>990.06611364000003</v>
      </c>
      <c r="E17" s="74">
        <f t="shared" si="1"/>
        <v>4.4322478296735496E-2</v>
      </c>
      <c r="F17" s="73">
        <f>+'Q16 CRLNV'!C18</f>
        <v>2378.9354534399999</v>
      </c>
      <c r="G17" s="74">
        <f t="shared" si="2"/>
        <v>9.4328565569041276E-2</v>
      </c>
      <c r="H17" s="73" t="e">
        <f>+'Q22 CLTTV'!C18+'Q26 CMCTV (S)'!#REF!</f>
        <v>#REF!</v>
      </c>
      <c r="I17" s="74" t="e">
        <f t="shared" si="3"/>
        <v>#REF!</v>
      </c>
      <c r="J17" s="75">
        <f>+'Q20 CPFTV'!C18</f>
        <v>1815.11367746</v>
      </c>
      <c r="K17" s="74">
        <f t="shared" si="4"/>
        <v>0.10279011446490156</v>
      </c>
      <c r="L17" s="73">
        <f>+'Q24 CMCTV'!C18</f>
        <v>737.755585</v>
      </c>
      <c r="M17" s="74">
        <f t="shared" si="5"/>
        <v>5.2948328902101785E-2</v>
      </c>
      <c r="N17" s="73">
        <f>+'Q30 CIRCV'!C18</f>
        <v>130.10218051000001</v>
      </c>
      <c r="O17" s="76">
        <f t="shared" si="6"/>
        <v>4.6433336052595711E-2</v>
      </c>
    </row>
    <row r="18" spans="1:15" ht="18" customHeight="1">
      <c r="A18" s="109" t="s">
        <v>250</v>
      </c>
      <c r="B18" s="71">
        <f>+'Q4 CAES'!C18</f>
        <v>104210</v>
      </c>
      <c r="C18" s="72">
        <f t="shared" si="0"/>
        <v>0.2472771278741428</v>
      </c>
      <c r="D18" s="73">
        <f>+'Q18 CRLPV'!C19</f>
        <v>2467.8264744799999</v>
      </c>
      <c r="E18" s="74">
        <f t="shared" si="1"/>
        <v>0.11047765785368655</v>
      </c>
      <c r="F18" s="73">
        <f>+'Q16 CRLNV'!C19</f>
        <v>2393.9954498299999</v>
      </c>
      <c r="G18" s="74">
        <f t="shared" si="2"/>
        <v>9.4925718322761199E-2</v>
      </c>
      <c r="H18" s="73" t="e">
        <f>+'Q22 CLTTV'!C19+'Q26 CMCTV (S)'!#REF!</f>
        <v>#REF!</v>
      </c>
      <c r="I18" s="74" t="e">
        <f t="shared" si="3"/>
        <v>#REF!</v>
      </c>
      <c r="J18" s="75">
        <f>+'Q20 CPFTV'!C19</f>
        <v>2025.9024146300001</v>
      </c>
      <c r="K18" s="74">
        <f t="shared" si="4"/>
        <v>0.11472710700188489</v>
      </c>
      <c r="L18" s="73">
        <f>+'Q24 CMCTV'!C19</f>
        <v>2355.9580112399999</v>
      </c>
      <c r="M18" s="74">
        <f t="shared" si="5"/>
        <v>0.16908586284531771</v>
      </c>
      <c r="N18" s="73">
        <f>+'Q30 CIRCV'!C19</f>
        <v>477.77497181000001</v>
      </c>
      <c r="O18" s="76">
        <f t="shared" si="6"/>
        <v>0.17051740206512525</v>
      </c>
    </row>
    <row r="19" spans="1:15" ht="18" customHeight="1">
      <c r="A19" s="109" t="s">
        <v>421</v>
      </c>
      <c r="B19" s="71">
        <f>+'Q4 CAES'!C19</f>
        <v>19511</v>
      </c>
      <c r="C19" s="72">
        <f t="shared" si="0"/>
        <v>4.6297131196165436E-2</v>
      </c>
      <c r="D19" s="73">
        <f>+'Q18 CRLPV'!C20</f>
        <v>1124.4683662499999</v>
      </c>
      <c r="E19" s="74">
        <f t="shared" si="1"/>
        <v>5.0339289540216887E-2</v>
      </c>
      <c r="F19" s="73">
        <f>+'Q16 CRLNV'!C20</f>
        <v>2632.0455846599998</v>
      </c>
      <c r="G19" s="74">
        <f t="shared" si="2"/>
        <v>0.10436478390125782</v>
      </c>
      <c r="H19" s="73" t="e">
        <f>+'Q22 CLTTV'!C20+'Q26 CMCTV (S)'!#REF!</f>
        <v>#REF!</v>
      </c>
      <c r="I19" s="74" t="e">
        <f t="shared" si="3"/>
        <v>#REF!</v>
      </c>
      <c r="J19" s="75">
        <f>+'Q20 CPFTV'!C20</f>
        <v>1448.9761872399999</v>
      </c>
      <c r="K19" s="74">
        <f t="shared" si="4"/>
        <v>8.2055702622294016E-2</v>
      </c>
      <c r="L19" s="73">
        <f>+'Q24 CMCTV'!C20</f>
        <v>834.52198200999999</v>
      </c>
      <c r="M19" s="74">
        <f t="shared" si="5"/>
        <v>5.9893202136178138E-2</v>
      </c>
      <c r="N19" s="73">
        <f>+'Q30 CIRCV'!C20</f>
        <v>182.67836156000001</v>
      </c>
      <c r="O19" s="76">
        <f t="shared" si="6"/>
        <v>6.5197721656948593E-2</v>
      </c>
    </row>
    <row r="20" spans="1:15" ht="18" customHeight="1">
      <c r="A20" s="109" t="s">
        <v>423</v>
      </c>
      <c r="B20" s="71">
        <f>+'Q4 CAES'!C20</f>
        <v>35379</v>
      </c>
      <c r="C20" s="72">
        <f t="shared" si="0"/>
        <v>8.3949884915644354E-2</v>
      </c>
      <c r="D20" s="73">
        <f>+'Q18 CRLPV'!C21</f>
        <v>202.10266634000001</v>
      </c>
      <c r="E20" s="74">
        <f t="shared" si="1"/>
        <v>9.0475685604811534E-3</v>
      </c>
      <c r="F20" s="73">
        <f>+'Q16 CRLNV'!C21</f>
        <v>1138.9614536300001</v>
      </c>
      <c r="G20" s="74">
        <f t="shared" si="2"/>
        <v>4.5161628914307882E-2</v>
      </c>
      <c r="H20" s="73" t="e">
        <f>+'Q22 CLTTV'!C21+'Q26 CMCTV (S)'!#REF!</f>
        <v>#REF!</v>
      </c>
      <c r="I20" s="74" t="e">
        <f t="shared" si="3"/>
        <v>#REF!</v>
      </c>
      <c r="J20" s="75">
        <f>+'Q20 CPFTV'!C21</f>
        <v>901.36779769999998</v>
      </c>
      <c r="K20" s="74">
        <f t="shared" si="4"/>
        <v>5.1044571065219702E-2</v>
      </c>
      <c r="L20" s="73">
        <f>+'Q24 CMCTV'!C21</f>
        <v>181.21015680000002</v>
      </c>
      <c r="M20" s="74">
        <f t="shared" si="5"/>
        <v>1.3005357299528729E-2</v>
      </c>
      <c r="N20" s="73">
        <f>+'Q30 CIRCV'!C21</f>
        <v>38.412323479999998</v>
      </c>
      <c r="O20" s="76">
        <f t="shared" si="6"/>
        <v>1.370931922675008E-2</v>
      </c>
    </row>
    <row r="21" spans="1:15" ht="18" customHeight="1">
      <c r="A21" s="109" t="s">
        <v>425</v>
      </c>
      <c r="B21" s="71">
        <f>+'Q4 CAES'!C21</f>
        <v>9549</v>
      </c>
      <c r="C21" s="72">
        <f t="shared" si="0"/>
        <v>2.2658567259094035E-2</v>
      </c>
      <c r="D21" s="73">
        <f>+'Q18 CRLPV'!C22</f>
        <v>926.17169211999999</v>
      </c>
      <c r="E21" s="74">
        <f t="shared" si="1"/>
        <v>4.1462104557964743E-2</v>
      </c>
      <c r="F21" s="73">
        <f>+'Q16 CRLNV'!C22</f>
        <v>356.98973511999998</v>
      </c>
      <c r="G21" s="74">
        <f t="shared" si="2"/>
        <v>1.415520946062142E-2</v>
      </c>
      <c r="H21" s="73" t="e">
        <f>+'Q22 CLTTV'!C22+'Q26 CMCTV (S)'!#REF!</f>
        <v>#REF!</v>
      </c>
      <c r="I21" s="74" t="e">
        <f t="shared" si="3"/>
        <v>#REF!</v>
      </c>
      <c r="J21" s="75">
        <f>+'Q20 CPFTV'!C22</f>
        <v>932.60391568</v>
      </c>
      <c r="K21" s="74">
        <f t="shared" si="4"/>
        <v>5.2813476331305509E-2</v>
      </c>
      <c r="L21" s="73">
        <f>+'Q24 CMCTV'!C22</f>
        <v>443.38569768999997</v>
      </c>
      <c r="M21" s="74">
        <f t="shared" si="5"/>
        <v>3.1821557476624171E-2</v>
      </c>
      <c r="N21" s="73">
        <f>+'Q30 CIRCV'!C22</f>
        <v>85.716119540000008</v>
      </c>
      <c r="O21" s="76">
        <f t="shared" si="6"/>
        <v>3.0591995984412926E-2</v>
      </c>
    </row>
    <row r="22" spans="1:15" ht="18" customHeight="1">
      <c r="A22" s="109" t="s">
        <v>426</v>
      </c>
      <c r="B22" s="71">
        <f>+'Q4 CAES'!C22</f>
        <v>8453</v>
      </c>
      <c r="C22" s="72">
        <f t="shared" si="0"/>
        <v>2.0057898108819971E-2</v>
      </c>
      <c r="D22" s="73">
        <f>+'Q18 CRLPV'!C23</f>
        <v>8454.8871103999991</v>
      </c>
      <c r="E22" s="74">
        <f t="shared" si="1"/>
        <v>0.37850154175493089</v>
      </c>
      <c r="F22" s="73">
        <f>+'Q16 CRLNV'!C23</f>
        <v>8531.1183875000006</v>
      </c>
      <c r="G22" s="74">
        <f t="shared" si="2"/>
        <v>0.33827238104711521</v>
      </c>
      <c r="H22" s="73" t="e">
        <f>+'Q22 CLTTV'!C23+'Q26 CMCTV (S)'!#REF!</f>
        <v>#REF!</v>
      </c>
      <c r="I22" s="74" t="e">
        <f t="shared" si="3"/>
        <v>#REF!</v>
      </c>
      <c r="J22" s="75">
        <f>+'Q20 CPFTV'!C23</f>
        <v>3822.3766311600002</v>
      </c>
      <c r="K22" s="74">
        <f t="shared" si="4"/>
        <v>0.21646166646417095</v>
      </c>
      <c r="L22" s="73">
        <f>+'Q24 CMCTV'!C23</f>
        <v>3191.6984360500001</v>
      </c>
      <c r="M22" s="74">
        <f t="shared" si="5"/>
        <v>0.22906651197808187</v>
      </c>
      <c r="N22" s="73">
        <f>+'Q30 CIRCV'!C23</f>
        <v>716.06219580999993</v>
      </c>
      <c r="O22" s="76">
        <f t="shared" si="6"/>
        <v>0.25556187023360227</v>
      </c>
    </row>
    <row r="23" spans="1:15" ht="18" customHeight="1">
      <c r="A23" s="109" t="s">
        <v>427</v>
      </c>
      <c r="B23" s="71">
        <f>+'Q4 CAES'!C23</f>
        <v>27577</v>
      </c>
      <c r="C23" s="72">
        <f t="shared" si="0"/>
        <v>6.5436727333127678E-2</v>
      </c>
      <c r="D23" s="73">
        <f>+'Q18 CRLPV'!C24</f>
        <v>516.39220393000005</v>
      </c>
      <c r="E23" s="74">
        <f t="shared" si="1"/>
        <v>2.3117428155523267E-2</v>
      </c>
      <c r="F23" s="73">
        <f>+'Q16 CRLNV'!C24</f>
        <v>1453.3331079899999</v>
      </c>
      <c r="G23" s="74">
        <f t="shared" si="2"/>
        <v>5.762696384740347E-2</v>
      </c>
      <c r="H23" s="73" t="e">
        <f>+'Q22 CLTTV'!C24+'Q26 CMCTV (S)'!#REF!</f>
        <v>#REF!</v>
      </c>
      <c r="I23" s="74" t="e">
        <f t="shared" si="3"/>
        <v>#REF!</v>
      </c>
      <c r="J23" s="75">
        <f>+'Q20 CPFTV'!C24</f>
        <v>1097.61455849</v>
      </c>
      <c r="K23" s="74">
        <f t="shared" si="4"/>
        <v>6.2158049661887267E-2</v>
      </c>
      <c r="L23" s="73">
        <f>+'Q24 CMCTV'!C24</f>
        <v>460.16278589999996</v>
      </c>
      <c r="M23" s="74">
        <f t="shared" si="5"/>
        <v>3.3025640241463768E-2</v>
      </c>
      <c r="N23" s="73">
        <f>+'Q30 CIRCV'!C24</f>
        <v>95.764723989999993</v>
      </c>
      <c r="O23" s="76">
        <f t="shared" si="6"/>
        <v>3.4178332704192918E-2</v>
      </c>
    </row>
    <row r="24" spans="1:15" ht="18" customHeight="1">
      <c r="A24" s="109" t="s">
        <v>251</v>
      </c>
      <c r="B24" s="71">
        <f>+'Q4 CAES'!C24</f>
        <v>38607</v>
      </c>
      <c r="C24" s="72">
        <f t="shared" si="0"/>
        <v>9.1609519967728925E-2</v>
      </c>
      <c r="D24" s="73">
        <f>+'Q18 CRLPV'!C25</f>
        <v>1315.9483425999999</v>
      </c>
      <c r="E24" s="74">
        <f t="shared" si="1"/>
        <v>5.8911310114509799E-2</v>
      </c>
      <c r="F24" s="73">
        <f>+'Q16 CRLNV'!C25</f>
        <v>2296.2821141100003</v>
      </c>
      <c r="G24" s="74">
        <f t="shared" si="2"/>
        <v>9.1051229512186069E-2</v>
      </c>
      <c r="H24" s="73" t="e">
        <f>+'Q22 CLTTV'!C25+'Q26 CMCTV (S)'!#REF!</f>
        <v>#REF!</v>
      </c>
      <c r="I24" s="74" t="e">
        <f t="shared" si="3"/>
        <v>#REF!</v>
      </c>
      <c r="J24" s="75">
        <f>+'Q20 CPFTV'!C25</f>
        <v>1262.7211271000001</v>
      </c>
      <c r="K24" s="74">
        <f t="shared" si="4"/>
        <v>7.150805528251486E-2</v>
      </c>
      <c r="L24" s="73">
        <f>+'Q24 CMCTV'!C25</f>
        <v>1107.9010886199999</v>
      </c>
      <c r="M24" s="74">
        <f t="shared" si="5"/>
        <v>7.9513476311058179E-2</v>
      </c>
      <c r="N24" s="73">
        <f>+'Q30 CIRCV'!C25</f>
        <v>131.75703633000001</v>
      </c>
      <c r="O24" s="76">
        <f t="shared" si="6"/>
        <v>4.7023952413577819E-2</v>
      </c>
    </row>
    <row r="25" spans="1:15" ht="18" customHeight="1">
      <c r="A25" s="109" t="s">
        <v>254</v>
      </c>
      <c r="B25" s="71">
        <f>+'Q4 CAES'!C25</f>
        <v>13190</v>
      </c>
      <c r="C25" s="72">
        <f t="shared" si="0"/>
        <v>3.1298198989155972E-2</v>
      </c>
      <c r="D25" s="73">
        <f>+'Q18 CRLPV'!C26</f>
        <v>398.59183685000005</v>
      </c>
      <c r="E25" s="74">
        <f t="shared" si="1"/>
        <v>1.7843836683884166E-2</v>
      </c>
      <c r="F25" s="73">
        <f>+'Q16 CRLNV'!C26</f>
        <v>380.19604468</v>
      </c>
      <c r="G25" s="74">
        <f t="shared" si="2"/>
        <v>1.5075376457914498E-2</v>
      </c>
      <c r="H25" s="73" t="e">
        <f>+'Q22 CLTTV'!C26+'Q26 CMCTV (S)'!#REF!</f>
        <v>#REF!</v>
      </c>
      <c r="I25" s="74" t="e">
        <f t="shared" si="3"/>
        <v>#REF!</v>
      </c>
      <c r="J25" s="75">
        <f>+'Q20 CPFTV'!C26</f>
        <v>354.48081234</v>
      </c>
      <c r="K25" s="74">
        <f t="shared" si="4"/>
        <v>2.0074292717042714E-2</v>
      </c>
      <c r="L25" s="73">
        <f>+'Q24 CMCTV'!C26</f>
        <v>351.50728814999997</v>
      </c>
      <c r="M25" s="74">
        <f t="shared" si="5"/>
        <v>2.5227492523085492E-2</v>
      </c>
      <c r="N25" s="73">
        <f>+'Q30 CIRCV'!C26</f>
        <v>60.29690626</v>
      </c>
      <c r="O25" s="76">
        <f t="shared" si="6"/>
        <v>2.1519904588280462E-2</v>
      </c>
    </row>
    <row r="26" spans="1:15" ht="18" customHeight="1">
      <c r="A26" s="109" t="s">
        <v>236</v>
      </c>
      <c r="B26" s="71">
        <f>+'Q4 CAES'!C26</f>
        <v>476</v>
      </c>
      <c r="C26" s="72">
        <f t="shared" si="0"/>
        <v>1.1294876966518757E-3</v>
      </c>
      <c r="D26" s="73">
        <f>+'Q18 CRLPV'!C27</f>
        <v>40.187254259999996</v>
      </c>
      <c r="E26" s="74">
        <f t="shared" si="1"/>
        <v>1.7990704663101986E-3</v>
      </c>
      <c r="F26" s="73">
        <f>+'Q16 CRLNV'!C27</f>
        <v>20.340225789999998</v>
      </c>
      <c r="G26" s="74">
        <f t="shared" si="2"/>
        <v>8.0652222797667037E-4</v>
      </c>
      <c r="H26" s="73" t="e">
        <f>+'Q22 CLTTV'!C27+'Q26 CMCTV (S)'!#REF!</f>
        <v>#REF!</v>
      </c>
      <c r="I26" s="74" t="e">
        <f t="shared" si="3"/>
        <v>#REF!</v>
      </c>
      <c r="J26" s="75">
        <f>+'Q20 CPFTV'!C27</f>
        <v>13.37236734</v>
      </c>
      <c r="K26" s="74">
        <f t="shared" si="4"/>
        <v>7.5727883416580252E-4</v>
      </c>
      <c r="L26" s="73">
        <f>+'Q24 CMCTV'!C27</f>
        <v>164.08190199000001</v>
      </c>
      <c r="M26" s="74">
        <f t="shared" si="5"/>
        <v>1.1776071493174734E-2</v>
      </c>
      <c r="N26" s="73">
        <f>+'Q30 CIRCV'!C27</f>
        <v>40.425216770000006</v>
      </c>
      <c r="O26" s="76">
        <f t="shared" si="6"/>
        <v>1.4427718797043226E-2</v>
      </c>
    </row>
    <row r="27" spans="1:15" ht="18" customHeight="1">
      <c r="A27" s="109" t="s">
        <v>246</v>
      </c>
      <c r="B27" s="71">
        <f>+'Q4 CAES'!C27</f>
        <v>5921</v>
      </c>
      <c r="C27" s="72">
        <f t="shared" si="0"/>
        <v>1.4049782882091926E-2</v>
      </c>
      <c r="D27" s="73">
        <f>+'Q18 CRLPV'!C28</f>
        <v>52.561311979999999</v>
      </c>
      <c r="E27" s="74">
        <f t="shared" si="1"/>
        <v>2.3530222652672073E-3</v>
      </c>
      <c r="F27" s="73">
        <f>+'Q16 CRLNV'!C28</f>
        <v>67.140058920000001</v>
      </c>
      <c r="G27" s="74">
        <f t="shared" si="2"/>
        <v>2.6622098724816234E-3</v>
      </c>
      <c r="H27" s="73" t="e">
        <f>+'Q22 CLTTV'!C28+'Q26 CMCTV (S)'!#REF!</f>
        <v>#REF!</v>
      </c>
      <c r="I27" s="74" t="e">
        <f t="shared" si="3"/>
        <v>#REF!</v>
      </c>
      <c r="J27" s="75">
        <f>+'Q20 CPFTV'!C28</f>
        <v>59.561334379999998</v>
      </c>
      <c r="K27" s="74">
        <f t="shared" si="4"/>
        <v>3.3729658117996279E-3</v>
      </c>
      <c r="L27" s="73">
        <f>+'Q24 CMCTV'!C28</f>
        <v>60.764721840000007</v>
      </c>
      <c r="M27" s="74">
        <f t="shared" si="5"/>
        <v>4.361052011051937E-3</v>
      </c>
      <c r="N27" s="73">
        <f>+'Q30 CIRCV'!C28</f>
        <v>13.601696960000002</v>
      </c>
      <c r="O27" s="76">
        <f t="shared" si="6"/>
        <v>4.8544318269954376E-3</v>
      </c>
    </row>
    <row r="28" spans="1:15" ht="18" customHeight="1">
      <c r="A28" s="109" t="s">
        <v>430</v>
      </c>
      <c r="B28" s="71">
        <f>+'Q4 CAES'!C28</f>
        <v>23622</v>
      </c>
      <c r="C28" s="72">
        <f t="shared" si="0"/>
        <v>5.6052013383005479E-2</v>
      </c>
      <c r="D28" s="73">
        <f>+'Q18 CRLPV'!C29</f>
        <v>418.39560710000001</v>
      </c>
      <c r="E28" s="74">
        <f t="shared" si="1"/>
        <v>1.8730395838880476E-2</v>
      </c>
      <c r="F28" s="73">
        <f>+'Q16 CRLNV'!C29</f>
        <v>862.44676197000001</v>
      </c>
      <c r="G28" s="74">
        <f t="shared" si="2"/>
        <v>3.419738262282631E-2</v>
      </c>
      <c r="H28" s="73" t="e">
        <f>+'Q22 CLTTV'!C29+'Q26 CMCTV (S)'!#REF!</f>
        <v>#REF!</v>
      </c>
      <c r="I28" s="74" t="e">
        <f t="shared" si="3"/>
        <v>#REF!</v>
      </c>
      <c r="J28" s="75">
        <f>+'Q20 CPFTV'!C29</f>
        <v>857.86981013000002</v>
      </c>
      <c r="K28" s="74">
        <f t="shared" si="4"/>
        <v>4.8581274591375741E-2</v>
      </c>
      <c r="L28" s="73">
        <f>+'Q24 CMCTV'!C29</f>
        <v>475.92905457999996</v>
      </c>
      <c r="M28" s="74">
        <f t="shared" si="5"/>
        <v>3.4157177022208773E-2</v>
      </c>
      <c r="N28" s="73">
        <f>+'Q30 CIRCV'!C29</f>
        <v>104.45640693999999</v>
      </c>
      <c r="O28" s="76">
        <f t="shared" si="6"/>
        <v>3.7280385519125915E-2</v>
      </c>
    </row>
    <row r="29" spans="1:15" ht="18" customHeight="1">
      <c r="A29" s="109" t="s">
        <v>431</v>
      </c>
      <c r="B29" s="71">
        <f>+'Q4 CAES'!C29</f>
        <v>10577</v>
      </c>
      <c r="C29" s="72">
        <f t="shared" si="0"/>
        <v>2.5097881024132122E-2</v>
      </c>
      <c r="D29" s="73">
        <f>+'Q18 CRLPV'!C30</f>
        <v>68.513795590000001</v>
      </c>
      <c r="E29" s="74">
        <f t="shared" si="1"/>
        <v>3.0671701376590375E-3</v>
      </c>
      <c r="F29" s="73">
        <f>+'Q16 CRLNV'!C30</f>
        <v>145.24553933999999</v>
      </c>
      <c r="G29" s="74">
        <f t="shared" si="2"/>
        <v>5.7592161071172614E-3</v>
      </c>
      <c r="H29" s="73" t="e">
        <f>+'Q22 CLTTV'!C30+'Q26 CMCTV (S)'!#REF!</f>
        <v>#REF!</v>
      </c>
      <c r="I29" s="74" t="e">
        <f t="shared" si="3"/>
        <v>#REF!</v>
      </c>
      <c r="J29" s="75">
        <f>+'Q20 CPFTV'!C30</f>
        <v>122.08959794</v>
      </c>
      <c r="K29" s="74">
        <f t="shared" si="4"/>
        <v>6.9139491939633462E-3</v>
      </c>
      <c r="L29" s="73">
        <f>+'Q24 CMCTV'!C30</f>
        <v>36.119621760000001</v>
      </c>
      <c r="M29" s="74">
        <f t="shared" si="5"/>
        <v>2.5922861875291568E-3</v>
      </c>
      <c r="N29" s="73">
        <f>+'Q30 CIRCV'!C30</f>
        <v>7.46088065</v>
      </c>
      <c r="O29" s="76">
        <f t="shared" si="6"/>
        <v>2.6627807244409014E-3</v>
      </c>
    </row>
    <row r="30" spans="1:15" ht="18" customHeight="1">
      <c r="A30" s="109" t="s">
        <v>432</v>
      </c>
      <c r="B30" s="71">
        <f>+'Q4 CAES'!C30</f>
        <v>20640</v>
      </c>
      <c r="C30" s="72">
        <f t="shared" si="0"/>
        <v>4.8976105165745201E-2</v>
      </c>
      <c r="D30" s="73">
        <f>+'Q18 CRLPV'!C31</f>
        <v>52.415107290000002</v>
      </c>
      <c r="E30" s="74">
        <f t="shared" si="1"/>
        <v>2.3464770920609643E-3</v>
      </c>
      <c r="F30" s="73">
        <f>+'Q16 CRLNV'!C31</f>
        <v>97.228072709999992</v>
      </c>
      <c r="G30" s="74">
        <f t="shared" si="2"/>
        <v>3.8552473622244336E-3</v>
      </c>
      <c r="H30" s="73" t="e">
        <f>+'Q22 CLTTV'!C31+'Q26 CMCTV (S)'!#REF!</f>
        <v>#REF!</v>
      </c>
      <c r="I30" s="74" t="e">
        <f t="shared" si="3"/>
        <v>#REF!</v>
      </c>
      <c r="J30" s="75">
        <f>+'Q20 CPFTV'!C31</f>
        <v>92.17639819</v>
      </c>
      <c r="K30" s="74">
        <f t="shared" si="4"/>
        <v>5.2199609526226189E-3</v>
      </c>
      <c r="L30" s="73">
        <f>+'Q24 CMCTV'!C31</f>
        <v>80.944851</v>
      </c>
      <c r="M30" s="74">
        <f t="shared" si="5"/>
        <v>5.8093692285360642E-3</v>
      </c>
      <c r="N30" s="73">
        <f>+'Q30 CIRCV'!C31</f>
        <v>17.50623315</v>
      </c>
      <c r="O30" s="76">
        <f t="shared" si="6"/>
        <v>6.2479568265695713E-3</v>
      </c>
    </row>
    <row r="31" spans="1:15" ht="18" customHeight="1">
      <c r="A31" s="109" t="s">
        <v>256</v>
      </c>
      <c r="B31" s="71">
        <f>+'Q4 CAES'!C31</f>
        <v>2</v>
      </c>
      <c r="C31" s="72">
        <f t="shared" si="0"/>
        <v>4.7457466245877137E-6</v>
      </c>
      <c r="D31" s="73">
        <f>+'Q18 CRLPV'!C32</f>
        <v>1.9133099999999999E-3</v>
      </c>
      <c r="E31" s="74">
        <f t="shared" si="1"/>
        <v>8.5653513216554998E-8</v>
      </c>
      <c r="F31" s="73">
        <f>+'Q16 CRLNV'!C32</f>
        <v>0</v>
      </c>
      <c r="G31" s="74">
        <f t="shared" si="2"/>
        <v>0</v>
      </c>
      <c r="H31" s="73" t="e">
        <f>+'Q22 CLTTV'!C32+'Q26 CMCTV (S)'!#REF!</f>
        <v>#REF!</v>
      </c>
      <c r="I31" s="74" t="e">
        <f t="shared" si="3"/>
        <v>#REF!</v>
      </c>
      <c r="J31" s="75">
        <f>+'Q20 CPFTV'!C32</f>
        <v>0</v>
      </c>
      <c r="K31" s="74">
        <f t="shared" si="4"/>
        <v>0</v>
      </c>
      <c r="L31" s="73">
        <f>+'Q24 CMCTV'!C32</f>
        <v>1.9175100000000001E-3</v>
      </c>
      <c r="M31" s="74">
        <f t="shared" si="5"/>
        <v>1.376186805187916E-7</v>
      </c>
      <c r="N31" s="73">
        <f>+'Q30 CIRCV'!C32</f>
        <v>4.7938000000000001E-4</v>
      </c>
      <c r="O31" s="76">
        <f t="shared" si="6"/>
        <v>1.7109023499558048E-7</v>
      </c>
    </row>
    <row r="32" spans="1:15" ht="18" customHeight="1" thickBot="1">
      <c r="A32" s="109" t="s">
        <v>433</v>
      </c>
      <c r="B32" s="71">
        <f>+'Q4 CAES'!C32</f>
        <v>8</v>
      </c>
      <c r="C32" s="72">
        <f t="shared" si="0"/>
        <v>1.8982986498350855E-5</v>
      </c>
      <c r="D32" s="73">
        <f>+'Q18 CRLPV'!C33</f>
        <v>0.12537708</v>
      </c>
      <c r="E32" s="74">
        <f t="shared" si="1"/>
        <v>5.6127796221381136E-6</v>
      </c>
      <c r="F32" s="73">
        <f>+'Q16 CRLNV'!C33</f>
        <v>5.8479340000000005E-2</v>
      </c>
      <c r="G32" s="74">
        <f t="shared" si="2"/>
        <v>2.3187986246737345E-6</v>
      </c>
      <c r="H32" s="73" t="e">
        <f>+'Q22 CLTTV'!C33+'Q26 CMCTV (S)'!#REF!</f>
        <v>#REF!</v>
      </c>
      <c r="I32" s="74" t="e">
        <f t="shared" si="3"/>
        <v>#REF!</v>
      </c>
      <c r="J32" s="75">
        <f>+'Q20 CPFTV'!C33</f>
        <v>5.8477029999999999E-2</v>
      </c>
      <c r="K32" s="74">
        <f t="shared" si="4"/>
        <v>3.3115615192095568E-6</v>
      </c>
      <c r="L32" s="73">
        <f>+'Q24 CMCTV'!C33</f>
        <v>0</v>
      </c>
      <c r="M32" s="74">
        <f t="shared" si="5"/>
        <v>0</v>
      </c>
      <c r="N32" s="73">
        <f>+'Q30 CIRCV'!C33</f>
        <v>0</v>
      </c>
      <c r="O32" s="76">
        <f t="shared" si="6"/>
        <v>0</v>
      </c>
    </row>
    <row r="33" spans="1:15" s="86" customFormat="1" ht="21" customHeight="1" thickTop="1" thickBot="1">
      <c r="A33" s="110" t="s">
        <v>105</v>
      </c>
      <c r="B33" s="81">
        <f>SUM(B11:B32)</f>
        <v>421430</v>
      </c>
      <c r="C33" s="111">
        <f t="shared" si="0"/>
        <v>1</v>
      </c>
      <c r="D33" s="83">
        <f>SUM(D11:D32)</f>
        <v>22337.787770159997</v>
      </c>
      <c r="E33" s="82">
        <f t="shared" si="1"/>
        <v>1</v>
      </c>
      <c r="F33" s="83">
        <f>SUM(F11:F32)</f>
        <v>25219.671677280003</v>
      </c>
      <c r="G33" s="82">
        <f t="shared" si="2"/>
        <v>1</v>
      </c>
      <c r="H33" s="83" t="e">
        <f>SUM(H11:H32)</f>
        <v>#REF!</v>
      </c>
      <c r="I33" s="82" t="e">
        <f t="shared" si="3"/>
        <v>#REF!</v>
      </c>
      <c r="J33" s="84">
        <f>SUM(J11:J32)</f>
        <v>17658.445920690006</v>
      </c>
      <c r="K33" s="82">
        <f t="shared" si="4"/>
        <v>1</v>
      </c>
      <c r="L33" s="83">
        <f>SUM(L11:L32)</f>
        <v>13933.500835580002</v>
      </c>
      <c r="M33" s="82">
        <f t="shared" si="5"/>
        <v>1</v>
      </c>
      <c r="N33" s="83">
        <f>SUM(N11:N32)</f>
        <v>2801.91327116</v>
      </c>
      <c r="O33" s="85">
        <f t="shared" si="6"/>
        <v>1</v>
      </c>
    </row>
    <row r="34" spans="1:15" s="568" customFormat="1" ht="13.5" thickTop="1">
      <c r="A34" s="568" t="s">
        <v>395</v>
      </c>
    </row>
    <row r="35" spans="1:15">
      <c r="A35" s="195" t="str">
        <f>+data!A1</f>
        <v>Fonte: AT - Autoridade Tributária e Aduaneira</v>
      </c>
    </row>
    <row r="36" spans="1:15">
      <c r="A36" s="282" t="str">
        <f>+data!A2</f>
        <v>Data: 2015-11</v>
      </c>
    </row>
    <row r="37" spans="1:15">
      <c r="A37" s="199" t="str">
        <f>+data!A3</f>
        <v xml:space="preserve"> </v>
      </c>
    </row>
    <row r="38" spans="1:15">
      <c r="B38" s="88"/>
    </row>
  </sheetData>
  <mergeCells count="2">
    <mergeCell ref="A5:O5"/>
    <mergeCell ref="A3:O3"/>
  </mergeCells>
  <phoneticPr fontId="37" type="noConversion"/>
  <printOptions horizontalCentered="1"/>
  <pageMargins left="0.6692913385826772" right="0.39370078740157483" top="0.78740157480314965" bottom="0" header="0.55118110236220474" footer="0"/>
  <pageSetup paperSize="9" scale="67"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7" enableFormatConditionsCalculation="0">
    <tabColor theme="6" tint="0.59999389629810485"/>
    <pageSetUpPr fitToPage="1"/>
  </sheetPr>
  <dimension ref="A1:P63"/>
  <sheetViews>
    <sheetView zoomScaleNormal="100" workbookViewId="0">
      <selection activeCell="A9" sqref="A9:A11"/>
    </sheetView>
  </sheetViews>
  <sheetFormatPr defaultRowHeight="12.75"/>
  <cols>
    <col min="1" max="1" width="7.85546875" style="195" customWidth="1"/>
    <col min="2" max="2" width="11.85546875" customWidth="1"/>
    <col min="3" max="3" width="8.140625" bestFit="1" customWidth="1"/>
    <col min="4" max="4" width="9.7109375" customWidth="1"/>
    <col min="5" max="5" width="8.140625" bestFit="1" customWidth="1"/>
    <col min="6" max="6" width="9.7109375" customWidth="1"/>
    <col min="7" max="7" width="8.140625" bestFit="1" customWidth="1"/>
    <col min="8" max="8" width="9.7109375" customWidth="1"/>
    <col min="9" max="9" width="8.140625" bestFit="1" customWidth="1"/>
    <col min="10" max="10" width="9.7109375" customWidth="1"/>
    <col min="11" max="11" width="8.140625" bestFit="1" customWidth="1"/>
    <col min="12" max="12" width="9.7109375" customWidth="1"/>
    <col min="13" max="13" width="8.140625" bestFit="1" customWidth="1"/>
    <col min="14" max="14" width="9.7109375" customWidth="1"/>
    <col min="15" max="15" width="9.85546875" customWidth="1"/>
    <col min="16" max="16" width="5" customWidth="1"/>
  </cols>
  <sheetData>
    <row r="1" spans="1:16" s="195" customFormat="1" ht="27.75">
      <c r="A1" s="1183" t="s">
        <v>563</v>
      </c>
      <c r="B1" s="206"/>
      <c r="C1" s="206"/>
      <c r="D1" s="206"/>
      <c r="E1" s="206"/>
      <c r="F1" s="206"/>
      <c r="G1" s="206"/>
      <c r="H1" s="206"/>
      <c r="I1" s="206"/>
    </row>
    <row r="2" spans="1:16" s="454" customFormat="1" ht="26.25">
      <c r="A2" s="708" t="s">
        <v>519</v>
      </c>
      <c r="F2" s="662"/>
      <c r="H2" s="662"/>
    </row>
    <row r="3" spans="1:16" s="454" customFormat="1">
      <c r="A3" s="216"/>
    </row>
    <row r="4" spans="1:16" s="454" customFormat="1" ht="23.25">
      <c r="A4" s="1625" t="s">
        <v>581</v>
      </c>
      <c r="B4" s="1625"/>
      <c r="C4" s="1625"/>
      <c r="D4" s="1625"/>
      <c r="E4" s="1625"/>
      <c r="F4" s="1625"/>
      <c r="G4" s="1625"/>
      <c r="H4" s="1625"/>
      <c r="I4" s="1625"/>
      <c r="J4" s="1625"/>
      <c r="K4" s="1625"/>
      <c r="L4" s="1625"/>
      <c r="M4" s="1625"/>
      <c r="N4" s="1625"/>
      <c r="O4" s="1625"/>
      <c r="P4" s="2"/>
    </row>
    <row r="5" spans="1:16" ht="15" customHeight="1">
      <c r="A5" s="15"/>
      <c r="B5" s="15"/>
      <c r="C5" s="15"/>
      <c r="D5" s="15"/>
      <c r="E5" s="15"/>
      <c r="F5" s="15"/>
      <c r="G5" s="15"/>
      <c r="H5" s="15"/>
      <c r="I5" s="15"/>
      <c r="J5" s="15"/>
      <c r="K5" s="15"/>
      <c r="L5" s="15"/>
      <c r="M5" s="15"/>
      <c r="N5" s="15"/>
      <c r="O5" s="15"/>
      <c r="P5" s="15"/>
    </row>
    <row r="6" spans="1:16" ht="15" customHeight="1">
      <c r="A6" s="1624" t="s">
        <v>120</v>
      </c>
      <c r="B6" s="1624"/>
      <c r="C6" s="1624"/>
      <c r="D6" s="1624"/>
      <c r="E6" s="1624"/>
      <c r="F6" s="1624"/>
      <c r="G6" s="1624"/>
      <c r="H6" s="1624"/>
      <c r="I6" s="1624"/>
      <c r="J6" s="1624"/>
      <c r="K6" s="1624"/>
      <c r="L6" s="1624"/>
      <c r="M6" s="1624"/>
      <c r="N6" s="1624"/>
      <c r="O6" s="1624"/>
      <c r="P6" s="15"/>
    </row>
    <row r="7" spans="1:16" ht="15" customHeight="1"/>
    <row r="8" spans="1:16" ht="13.5" thickBot="1">
      <c r="A8" s="199" t="s">
        <v>141</v>
      </c>
    </row>
    <row r="9" spans="1:16" ht="24.95" customHeight="1" thickTop="1">
      <c r="A9" s="1524" t="s">
        <v>121</v>
      </c>
      <c r="B9" s="99"/>
      <c r="C9" s="55"/>
      <c r="D9" s="56" t="s">
        <v>108</v>
      </c>
      <c r="E9" s="56"/>
      <c r="F9" s="56"/>
      <c r="G9" s="56"/>
      <c r="H9" s="57" t="s">
        <v>109</v>
      </c>
      <c r="I9" s="56"/>
      <c r="J9" s="56"/>
      <c r="K9" s="56"/>
      <c r="L9" s="58" t="s">
        <v>110</v>
      </c>
      <c r="M9" s="59"/>
      <c r="N9" s="58" t="s">
        <v>111</v>
      </c>
      <c r="O9" s="60"/>
    </row>
    <row r="10" spans="1:16" ht="24.95" customHeight="1">
      <c r="A10" s="1626"/>
      <c r="B10" s="101" t="s">
        <v>113</v>
      </c>
      <c r="C10" s="62"/>
      <c r="D10" s="63" t="s">
        <v>114</v>
      </c>
      <c r="E10" s="63"/>
      <c r="F10" s="63" t="s">
        <v>115</v>
      </c>
      <c r="G10" s="63"/>
      <c r="H10" s="63" t="s">
        <v>114</v>
      </c>
      <c r="I10" s="63"/>
      <c r="J10" s="63" t="s">
        <v>115</v>
      </c>
      <c r="K10" s="63"/>
      <c r="L10" s="64" t="s">
        <v>704</v>
      </c>
      <c r="M10" s="65"/>
      <c r="N10" s="64" t="s">
        <v>116</v>
      </c>
      <c r="O10" s="66"/>
    </row>
    <row r="11" spans="1:16" s="107" customFormat="1" ht="24.95" customHeight="1" thickBot="1">
      <c r="A11" s="1525"/>
      <c r="B11" s="103" t="s">
        <v>117</v>
      </c>
      <c r="C11" s="104" t="s">
        <v>73</v>
      </c>
      <c r="D11" s="104" t="s">
        <v>118</v>
      </c>
      <c r="E11" s="105" t="s">
        <v>73</v>
      </c>
      <c r="F11" s="104" t="s">
        <v>118</v>
      </c>
      <c r="G11" s="105" t="s">
        <v>73</v>
      </c>
      <c r="H11" s="104" t="s">
        <v>118</v>
      </c>
      <c r="I11" s="105" t="s">
        <v>73</v>
      </c>
      <c r="J11" s="105" t="s">
        <v>118</v>
      </c>
      <c r="K11" s="105" t="s">
        <v>73</v>
      </c>
      <c r="L11" s="104" t="s">
        <v>118</v>
      </c>
      <c r="M11" s="105" t="s">
        <v>73</v>
      </c>
      <c r="N11" s="104" t="s">
        <v>118</v>
      </c>
      <c r="O11" s="106" t="s">
        <v>73</v>
      </c>
    </row>
    <row r="12" spans="1:16" ht="18" customHeight="1" thickTop="1">
      <c r="A12" s="108" t="s">
        <v>336</v>
      </c>
      <c r="B12" s="71">
        <f>'Q4 CAES'!C11</f>
        <v>380</v>
      </c>
      <c r="C12" s="1090">
        <f t="shared" ref="C12:C34" si="0">+B12/B$34</f>
        <v>9.0169185867166549E-4</v>
      </c>
      <c r="D12" s="73">
        <f>'Q18 CRLPV'!C12</f>
        <v>3.3072685699999997</v>
      </c>
      <c r="E12" s="1089">
        <f t="shared" ref="E12:E34" si="1">+D12/D$34</f>
        <v>1.4805712204043876E-4</v>
      </c>
      <c r="F12" s="73">
        <f>'Q16 CRLNV'!C12</f>
        <v>0.50246850000257837</v>
      </c>
      <c r="G12" s="1089">
        <f t="shared" ref="G12:G34" si="2">+F12/F$34</f>
        <v>1.992367333057885E-5</v>
      </c>
      <c r="H12" s="73">
        <f>'Q22 CLTTV'!C12</f>
        <v>3</v>
      </c>
      <c r="I12" s="1089">
        <f t="shared" ref="I12:I34" si="3">+H12/H$34</f>
        <v>1.631737677339458E-4</v>
      </c>
      <c r="J12" s="75">
        <f>'Q20 CPFTV'!C12</f>
        <v>0.31366280000000002</v>
      </c>
      <c r="K12" s="1089">
        <f t="shared" ref="K12:K34" si="4">+J12/J$34</f>
        <v>1.7762763575501765E-5</v>
      </c>
      <c r="L12" s="73">
        <f>'Q24 CMCTV'!C12</f>
        <v>6.9282255800000012</v>
      </c>
      <c r="M12" s="1089">
        <f t="shared" ref="M12:M34" si="5">+L12/L$34</f>
        <v>4.9723480723738343E-4</v>
      </c>
      <c r="N12" s="73">
        <f>'Q30 CIRCV'!C12</f>
        <v>1.6146334600000001</v>
      </c>
      <c r="O12" s="1088">
        <f t="shared" ref="O12:O34" si="6">+N12/N$34</f>
        <v>5.7626104156019691E-4</v>
      </c>
    </row>
    <row r="13" spans="1:16" ht="18" customHeight="1">
      <c r="A13" s="109" t="s">
        <v>248</v>
      </c>
      <c r="B13" s="71">
        <f>'Q4 CAES'!C12</f>
        <v>12393</v>
      </c>
      <c r="C13" s="1090">
        <f t="shared" si="0"/>
        <v>2.9407018959257764E-2</v>
      </c>
      <c r="D13" s="73">
        <f>'Q18 CRLPV'!C13</f>
        <v>191.83955933000001</v>
      </c>
      <c r="E13" s="1089">
        <f t="shared" si="1"/>
        <v>8.5881180940517964E-3</v>
      </c>
      <c r="F13" s="73">
        <f>'Q16 CRLNV'!C13</f>
        <v>222.30001924999999</v>
      </c>
      <c r="G13" s="1089">
        <f t="shared" si="2"/>
        <v>8.8145485038279275E-3</v>
      </c>
      <c r="H13" s="73">
        <f>'Q22 CLTTV'!C13</f>
        <v>234.85903808</v>
      </c>
      <c r="I13" s="1089">
        <f t="shared" si="3"/>
        <v>1.2774278043294618E-2</v>
      </c>
      <c r="J13" s="75">
        <f>'Q20 CPFTV'!C13</f>
        <v>200.40150509</v>
      </c>
      <c r="K13" s="1089">
        <f t="shared" si="4"/>
        <v>1.1348762285767975E-2</v>
      </c>
      <c r="L13" s="73">
        <f>'Q24 CMCTV'!C13</f>
        <v>161.50645526</v>
      </c>
      <c r="M13" s="1089">
        <f t="shared" si="5"/>
        <v>1.1591226385674235E-2</v>
      </c>
      <c r="N13" s="73">
        <f>'Q30 CIRCV'!C13</f>
        <v>33.273026019999996</v>
      </c>
      <c r="O13" s="1088">
        <f t="shared" si="6"/>
        <v>1.1875109184312786E-2</v>
      </c>
    </row>
    <row r="14" spans="1:16" ht="18" customHeight="1">
      <c r="A14" s="109" t="s">
        <v>416</v>
      </c>
      <c r="B14" s="71">
        <f>'Q4 CAES'!C13</f>
        <v>938</v>
      </c>
      <c r="C14" s="1090">
        <f t="shared" si="0"/>
        <v>2.2257551669316376E-3</v>
      </c>
      <c r="D14" s="73">
        <f>'Q18 CRLPV'!C14</f>
        <v>130.05931778000001</v>
      </c>
      <c r="E14" s="1089">
        <f t="shared" si="1"/>
        <v>5.8223902527062294E-3</v>
      </c>
      <c r="F14" s="73">
        <f>'Q16 CRLNV'!C14</f>
        <v>72.783711609999997</v>
      </c>
      <c r="G14" s="1089">
        <f t="shared" si="2"/>
        <v>2.8859896568586051E-3</v>
      </c>
      <c r="H14" s="73">
        <f>'Q22 CLTTV'!C14</f>
        <v>178.71567261999999</v>
      </c>
      <c r="I14" s="1089">
        <f t="shared" si="3"/>
        <v>9.7205698848372591E-3</v>
      </c>
      <c r="J14" s="75">
        <f>'Q20 CPFTV'!C14</f>
        <v>59.658210339999997</v>
      </c>
      <c r="K14" s="1089">
        <f t="shared" si="4"/>
        <v>3.3784519095250523E-3</v>
      </c>
      <c r="L14" s="73">
        <f>'Q24 CMCTV'!C14</f>
        <v>138.07549693000001</v>
      </c>
      <c r="M14" s="1089">
        <f t="shared" si="5"/>
        <v>9.9095998401649149E-3</v>
      </c>
      <c r="N14" s="73">
        <f>'Q30 CIRCV'!C14</f>
        <v>29.259587249999999</v>
      </c>
      <c r="O14" s="1088">
        <f t="shared" si="6"/>
        <v>1.0442716964571301E-2</v>
      </c>
    </row>
    <row r="15" spans="1:16" ht="18" customHeight="1">
      <c r="A15" s="109" t="s">
        <v>417</v>
      </c>
      <c r="B15" s="71">
        <f>'Q4 CAES'!C14</f>
        <v>41042</v>
      </c>
      <c r="C15" s="1090">
        <f t="shared" si="0"/>
        <v>9.7387466483164459E-2</v>
      </c>
      <c r="D15" s="73">
        <f>'Q18 CRLPV'!C15</f>
        <v>2650.13507033</v>
      </c>
      <c r="E15" s="1089">
        <f t="shared" si="1"/>
        <v>0.1186391014901749</v>
      </c>
      <c r="F15" s="73">
        <f>'Q16 CRLNV'!C15</f>
        <v>2005.9240302799999</v>
      </c>
      <c r="G15" s="1089">
        <f t="shared" si="2"/>
        <v>7.9538070754787207E-2</v>
      </c>
      <c r="H15" s="73">
        <f>'Q22 CLTTV'!C15</f>
        <v>3065.97524548</v>
      </c>
      <c r="I15" s="1089">
        <f t="shared" si="3"/>
        <v>0.16676224419466032</v>
      </c>
      <c r="J15" s="75">
        <f>'Q20 CPFTV'!C15</f>
        <v>1762.4260411400001</v>
      </c>
      <c r="K15" s="1089">
        <f t="shared" si="4"/>
        <v>9.9806407033532066E-2</v>
      </c>
      <c r="L15" s="73">
        <f>'Q24 CMCTV'!C15</f>
        <v>2410.1396920100001</v>
      </c>
      <c r="M15" s="1089">
        <f t="shared" si="5"/>
        <v>0.17297435415949011</v>
      </c>
      <c r="N15" s="73">
        <f>'Q30 CIRCV'!C15</f>
        <v>467.38593032</v>
      </c>
      <c r="O15" s="1088">
        <f t="shared" si="6"/>
        <v>0.16680956371162084</v>
      </c>
    </row>
    <row r="16" spans="1:16" ht="18" customHeight="1">
      <c r="A16" s="109" t="s">
        <v>234</v>
      </c>
      <c r="B16" s="71">
        <f>'Q4 CAES'!C15</f>
        <v>792</v>
      </c>
      <c r="C16" s="1090">
        <f t="shared" si="0"/>
        <v>1.8793156633367344E-3</v>
      </c>
      <c r="D16" s="73">
        <f>'Q18 CRLPV'!C16</f>
        <v>2072.8554814700001</v>
      </c>
      <c r="E16" s="1089">
        <f t="shared" si="1"/>
        <v>9.2795916175684598E-2</v>
      </c>
      <c r="F16" s="73">
        <f>'Q16 CRLNV'!C16</f>
        <v>122.68102177</v>
      </c>
      <c r="G16" s="1089">
        <f t="shared" si="2"/>
        <v>4.8644971806084758E-3</v>
      </c>
      <c r="H16" s="73">
        <f>'Q22 CLTTV'!C16</f>
        <v>1064.2046213799999</v>
      </c>
      <c r="I16" s="1089">
        <f t="shared" si="3"/>
        <v>5.7883425903483943E-2</v>
      </c>
      <c r="J16" s="75">
        <f>'Q20 CPFTV'!C16</f>
        <v>787.08184552</v>
      </c>
      <c r="K16" s="1089">
        <f t="shared" si="4"/>
        <v>4.4572543306191745E-2</v>
      </c>
      <c r="L16" s="73">
        <f>'Q24 CMCTV'!C16</f>
        <v>445.56615304000002</v>
      </c>
      <c r="M16" s="1089">
        <f t="shared" si="5"/>
        <v>3.1978029245743306E-2</v>
      </c>
      <c r="N16" s="73">
        <f>'Q30 CIRCV'!C16</f>
        <v>101.96205992</v>
      </c>
      <c r="O16" s="1088">
        <f t="shared" si="6"/>
        <v>3.6390155601706907E-2</v>
      </c>
    </row>
    <row r="17" spans="1:15" ht="18" customHeight="1">
      <c r="A17" s="109" t="s">
        <v>243</v>
      </c>
      <c r="B17" s="71">
        <f>'Q4 CAES'!C16</f>
        <v>1056</v>
      </c>
      <c r="C17" s="1090">
        <f t="shared" si="0"/>
        <v>2.5057542177823128E-3</v>
      </c>
      <c r="D17" s="73">
        <f>'Q18 CRLPV'!C17</f>
        <v>260.93589946000003</v>
      </c>
      <c r="E17" s="1089">
        <f t="shared" si="1"/>
        <v>1.1681367114095873E-2</v>
      </c>
      <c r="F17" s="73">
        <f>'Q16 CRLNV'!C17</f>
        <v>41.163956840000004</v>
      </c>
      <c r="G17" s="1089">
        <f t="shared" si="2"/>
        <v>1.6322162067273838E-3</v>
      </c>
      <c r="H17" s="73">
        <f>'Q22 CLTTV'!C17</f>
        <v>340.71648439000001</v>
      </c>
      <c r="I17" s="1089">
        <f t="shared" si="3"/>
        <v>1.8531997495660143E-2</v>
      </c>
      <c r="J17" s="75">
        <f>'Q20 CPFTV'!C17</f>
        <v>42.279548990000002</v>
      </c>
      <c r="K17" s="1089">
        <f t="shared" si="4"/>
        <v>2.394296144739556E-3</v>
      </c>
      <c r="L17" s="73">
        <f>'Q24 CMCTV'!C17</f>
        <v>289.34171262000001</v>
      </c>
      <c r="M17" s="1089">
        <f t="shared" si="5"/>
        <v>2.0765890059304345E-2</v>
      </c>
      <c r="N17" s="73">
        <f>'Q30 CIRCV'!C17</f>
        <v>66.402301049999991</v>
      </c>
      <c r="O17" s="1088">
        <f t="shared" si="6"/>
        <v>2.3698913786331884E-2</v>
      </c>
    </row>
    <row r="18" spans="1:15" ht="18" customHeight="1">
      <c r="A18" s="574" t="s">
        <v>437</v>
      </c>
      <c r="B18" s="71">
        <f>'Q4 CAES'!C17</f>
        <v>47107</v>
      </c>
      <c r="C18" s="1090">
        <f t="shared" si="0"/>
        <v>0.11177894312222671</v>
      </c>
      <c r="D18" s="73">
        <f>'Q18 CRLPV'!C18</f>
        <v>990.06611364000003</v>
      </c>
      <c r="E18" s="1089">
        <f t="shared" si="1"/>
        <v>4.4322478296735489E-2</v>
      </c>
      <c r="F18" s="73">
        <f>'Q16 CRLNV'!C18</f>
        <v>2378.9354534399999</v>
      </c>
      <c r="G18" s="1089">
        <f t="shared" si="2"/>
        <v>9.4328565569041276E-2</v>
      </c>
      <c r="H18" s="73">
        <f>'Q22 CLTTV'!C18</f>
        <v>1078.8601384900001</v>
      </c>
      <c r="I18" s="1089">
        <f t="shared" si="3"/>
        <v>5.8680557885126619E-2</v>
      </c>
      <c r="J18" s="75">
        <f>'Q20 CPFTV'!C18</f>
        <v>1815.11367746</v>
      </c>
      <c r="K18" s="1089">
        <f t="shared" si="4"/>
        <v>0.10279011446490162</v>
      </c>
      <c r="L18" s="73">
        <f>'Q24 CMCTV'!C18</f>
        <v>737.755585</v>
      </c>
      <c r="M18" s="1089">
        <f t="shared" si="5"/>
        <v>5.2948298501530315E-2</v>
      </c>
      <c r="N18" s="73">
        <f>'Q30 CIRCV'!C18</f>
        <v>130.10218051000001</v>
      </c>
      <c r="O18" s="1088">
        <f t="shared" si="6"/>
        <v>4.6433336052595711E-2</v>
      </c>
    </row>
    <row r="19" spans="1:15" ht="18" customHeight="1">
      <c r="A19" s="109" t="s">
        <v>250</v>
      </c>
      <c r="B19" s="71">
        <f>'Q4 CAES'!C18</f>
        <v>104210</v>
      </c>
      <c r="C19" s="1090">
        <f t="shared" si="0"/>
        <v>0.2472771278741428</v>
      </c>
      <c r="D19" s="73">
        <f>'Q18 CRLPV'!C19</f>
        <v>2467.8264744799999</v>
      </c>
      <c r="E19" s="1089">
        <f t="shared" si="1"/>
        <v>0.11047765785368653</v>
      </c>
      <c r="F19" s="73">
        <f>'Q16 CRLNV'!C19</f>
        <v>2393.9954498299999</v>
      </c>
      <c r="G19" s="1089">
        <f t="shared" si="2"/>
        <v>9.4925718322761199E-2</v>
      </c>
      <c r="H19" s="73">
        <f>'Q22 CLTTV'!C19</f>
        <v>2939.89611788</v>
      </c>
      <c r="I19" s="1089">
        <f t="shared" si="3"/>
        <v>0.15990464210029334</v>
      </c>
      <c r="J19" s="75">
        <f>'Q20 CPFTV'!C19</f>
        <v>2025.9024146300001</v>
      </c>
      <c r="K19" s="1089">
        <f t="shared" si="4"/>
        <v>0.11472710700188493</v>
      </c>
      <c r="L19" s="73">
        <f>'Q24 CMCTV'!C19</f>
        <v>2355.9580112399999</v>
      </c>
      <c r="M19" s="1089">
        <f t="shared" si="5"/>
        <v>0.16908576576374848</v>
      </c>
      <c r="N19" s="73">
        <f>'Q30 CIRCV'!C19</f>
        <v>477.77497181000001</v>
      </c>
      <c r="O19" s="1088">
        <f t="shared" si="6"/>
        <v>0.17051740206512525</v>
      </c>
    </row>
    <row r="20" spans="1:15" ht="18" customHeight="1">
      <c r="A20" s="109" t="s">
        <v>421</v>
      </c>
      <c r="B20" s="71">
        <f>'Q4 CAES'!C19</f>
        <v>19511</v>
      </c>
      <c r="C20" s="1090">
        <f t="shared" si="0"/>
        <v>4.6297131196165436E-2</v>
      </c>
      <c r="D20" s="73">
        <f>'Q18 CRLPV'!C20</f>
        <v>1124.4683662499999</v>
      </c>
      <c r="E20" s="1089">
        <f t="shared" si="1"/>
        <v>5.0339289540216881E-2</v>
      </c>
      <c r="F20" s="73">
        <f>'Q16 CRLNV'!C20</f>
        <v>2632.0455846599998</v>
      </c>
      <c r="G20" s="1089">
        <f t="shared" si="2"/>
        <v>0.10436478390125782</v>
      </c>
      <c r="H20" s="73">
        <f>'Q22 CLTTV'!C20</f>
        <v>1020.2381129299999</v>
      </c>
      <c r="I20" s="1089">
        <f t="shared" si="3"/>
        <v>5.5492032290852991E-2</v>
      </c>
      <c r="J20" s="75">
        <f>'Q20 CPFTV'!C20</f>
        <v>1448.9761872399999</v>
      </c>
      <c r="K20" s="1089">
        <f t="shared" si="4"/>
        <v>8.2055702622294044E-2</v>
      </c>
      <c r="L20" s="73">
        <f>'Q24 CMCTV'!C20</f>
        <v>834.52198200999999</v>
      </c>
      <c r="M20" s="1089">
        <f t="shared" si="5"/>
        <v>5.9893167748169863E-2</v>
      </c>
      <c r="N20" s="73">
        <f>'Q30 CIRCV'!C20</f>
        <v>182.67836156000001</v>
      </c>
      <c r="O20" s="1088">
        <f t="shared" si="6"/>
        <v>6.5197721656948593E-2</v>
      </c>
    </row>
    <row r="21" spans="1:15" ht="18" customHeight="1">
      <c r="A21" s="109" t="s">
        <v>423</v>
      </c>
      <c r="B21" s="71">
        <f>'Q4 CAES'!C20</f>
        <v>35379</v>
      </c>
      <c r="C21" s="1090">
        <f t="shared" si="0"/>
        <v>8.3949884915644354E-2</v>
      </c>
      <c r="D21" s="73">
        <f>'Q18 CRLPV'!C21</f>
        <v>202.10266634000001</v>
      </c>
      <c r="E21" s="1089">
        <f t="shared" si="1"/>
        <v>9.0475685604811517E-3</v>
      </c>
      <c r="F21" s="73">
        <f>'Q16 CRLNV'!C21</f>
        <v>1138.9614536300001</v>
      </c>
      <c r="G21" s="1089">
        <f t="shared" si="2"/>
        <v>4.5161628914307882E-2</v>
      </c>
      <c r="H21" s="73">
        <f>'Q22 CLTTV'!C21</f>
        <v>234.29194691000001</v>
      </c>
      <c r="I21" s="1089">
        <f t="shared" si="3"/>
        <v>1.27434332423421E-2</v>
      </c>
      <c r="J21" s="75">
        <f>'Q20 CPFTV'!C21</f>
        <v>901.36779769999998</v>
      </c>
      <c r="K21" s="1089">
        <f t="shared" si="4"/>
        <v>5.1044571065219722E-2</v>
      </c>
      <c r="L21" s="73">
        <f>'Q24 CMCTV'!C21</f>
        <v>181.21015680000002</v>
      </c>
      <c r="M21" s="1089">
        <f t="shared" si="5"/>
        <v>1.3005349832431989E-2</v>
      </c>
      <c r="N21" s="73">
        <f>'Q30 CIRCV'!C21</f>
        <v>38.412323479999998</v>
      </c>
      <c r="O21" s="1088">
        <f t="shared" si="6"/>
        <v>1.370931922675008E-2</v>
      </c>
    </row>
    <row r="22" spans="1:15" ht="18" customHeight="1">
      <c r="A22" s="109" t="s">
        <v>425</v>
      </c>
      <c r="B22" s="71">
        <f>'Q4 CAES'!C21</f>
        <v>9549</v>
      </c>
      <c r="C22" s="1090">
        <f t="shared" si="0"/>
        <v>2.2658567259094035E-2</v>
      </c>
      <c r="D22" s="73">
        <f>'Q18 CRLPV'!C22</f>
        <v>926.17169211999999</v>
      </c>
      <c r="E22" s="1089">
        <f t="shared" si="1"/>
        <v>4.1462104557964737E-2</v>
      </c>
      <c r="F22" s="73">
        <f>'Q16 CRLNV'!C22</f>
        <v>356.98973511999998</v>
      </c>
      <c r="G22" s="1089">
        <f t="shared" si="2"/>
        <v>1.415520946062142E-2</v>
      </c>
      <c r="H22" s="73">
        <f>'Q22 CLTTV'!C22</f>
        <v>952.13825391</v>
      </c>
      <c r="I22" s="1089">
        <f t="shared" si="3"/>
        <v>5.1787995431371685E-2</v>
      </c>
      <c r="J22" s="75">
        <f>'Q20 CPFTV'!C22</f>
        <v>932.60391568</v>
      </c>
      <c r="K22" s="1089">
        <f t="shared" si="4"/>
        <v>5.281347633130553E-2</v>
      </c>
      <c r="L22" s="73">
        <f>'Q24 CMCTV'!C22</f>
        <v>443.38569768999997</v>
      </c>
      <c r="M22" s="1089">
        <f t="shared" si="5"/>
        <v>3.1821539206103602E-2</v>
      </c>
      <c r="N22" s="73">
        <f>'Q30 CIRCV'!C22</f>
        <v>85.716119540000008</v>
      </c>
      <c r="O22" s="1088">
        <f t="shared" si="6"/>
        <v>3.0591995984412926E-2</v>
      </c>
    </row>
    <row r="23" spans="1:15" ht="18" customHeight="1">
      <c r="A23" s="109" t="s">
        <v>426</v>
      </c>
      <c r="B23" s="71">
        <f>'Q4 CAES'!C22</f>
        <v>8453</v>
      </c>
      <c r="C23" s="1090">
        <f t="shared" si="0"/>
        <v>2.0057898108819971E-2</v>
      </c>
      <c r="D23" s="73">
        <f>'Q18 CRLPV'!C23</f>
        <v>8454.8871103999991</v>
      </c>
      <c r="E23" s="1089">
        <f t="shared" si="1"/>
        <v>0.37850154175493084</v>
      </c>
      <c r="F23" s="73">
        <f>'Q16 CRLNV'!C23</f>
        <v>8531.1183875000006</v>
      </c>
      <c r="G23" s="1089">
        <f t="shared" si="2"/>
        <v>0.33827238104711521</v>
      </c>
      <c r="H23" s="73">
        <f>'Q22 CLTTV'!C23</f>
        <v>4105.8384199900001</v>
      </c>
      <c r="I23" s="1089">
        <f t="shared" si="3"/>
        <v>0.22332170823218642</v>
      </c>
      <c r="J23" s="75">
        <f>'Q20 CPFTV'!C23</f>
        <v>3822.3766311600002</v>
      </c>
      <c r="K23" s="1089">
        <f t="shared" si="4"/>
        <v>0.21646166646417103</v>
      </c>
      <c r="L23" s="73">
        <f>'Q24 CMCTV'!C23</f>
        <v>3191.6984360500001</v>
      </c>
      <c r="M23" s="1089">
        <f t="shared" si="5"/>
        <v>0.22906638045829619</v>
      </c>
      <c r="N23" s="73">
        <f>'Q30 CIRCV'!C23</f>
        <v>716.06219580999993</v>
      </c>
      <c r="O23" s="1088">
        <f t="shared" si="6"/>
        <v>0.25556187023360227</v>
      </c>
    </row>
    <row r="24" spans="1:15" ht="18" customHeight="1">
      <c r="A24" s="109" t="s">
        <v>427</v>
      </c>
      <c r="B24" s="71">
        <f>'Q4 CAES'!C23</f>
        <v>27577</v>
      </c>
      <c r="C24" s="1090">
        <f t="shared" si="0"/>
        <v>6.5436727333127678E-2</v>
      </c>
      <c r="D24" s="73">
        <f>'Q18 CRLPV'!C24</f>
        <v>516.39220393000005</v>
      </c>
      <c r="E24" s="1089">
        <f t="shared" si="1"/>
        <v>2.3117428155523263E-2</v>
      </c>
      <c r="F24" s="73">
        <f>'Q16 CRLNV'!C24</f>
        <v>1453.3331079899999</v>
      </c>
      <c r="G24" s="1089">
        <f t="shared" si="2"/>
        <v>5.762696384740347E-2</v>
      </c>
      <c r="H24" s="73">
        <f>'Q22 CLTTV'!C24</f>
        <v>638.18435210000007</v>
      </c>
      <c r="I24" s="1089">
        <f t="shared" si="3"/>
        <v>3.4711648413668035E-2</v>
      </c>
      <c r="J24" s="75">
        <f>'Q20 CPFTV'!C24</f>
        <v>1097.61455849</v>
      </c>
      <c r="K24" s="1089">
        <f t="shared" si="4"/>
        <v>6.2158049661887295E-2</v>
      </c>
      <c r="L24" s="73">
        <f>'Q24 CMCTV'!C24</f>
        <v>460.16278589999996</v>
      </c>
      <c r="M24" s="1089">
        <f t="shared" si="5"/>
        <v>3.3025621279612519E-2</v>
      </c>
      <c r="N24" s="73">
        <f>'Q30 CIRCV'!C24</f>
        <v>95.764723989999993</v>
      </c>
      <c r="O24" s="1088">
        <f t="shared" si="6"/>
        <v>3.4178332704192918E-2</v>
      </c>
    </row>
    <row r="25" spans="1:15" ht="18" customHeight="1">
      <c r="A25" s="109" t="s">
        <v>251</v>
      </c>
      <c r="B25" s="71">
        <f>'Q4 CAES'!C24</f>
        <v>38607</v>
      </c>
      <c r="C25" s="1090">
        <f t="shared" si="0"/>
        <v>9.1609519967728925E-2</v>
      </c>
      <c r="D25" s="73">
        <f>'Q18 CRLPV'!C25</f>
        <v>1315.9483425999999</v>
      </c>
      <c r="E25" s="1089">
        <f t="shared" si="1"/>
        <v>5.8911310114509792E-2</v>
      </c>
      <c r="F25" s="73">
        <f>'Q16 CRLNV'!C25</f>
        <v>2296.2821141100003</v>
      </c>
      <c r="G25" s="1089">
        <f t="shared" si="2"/>
        <v>9.1051229512186069E-2</v>
      </c>
      <c r="H25" s="73">
        <f>'Q22 CLTTV'!C25</f>
        <v>1149.15859897</v>
      </c>
      <c r="I25" s="1089">
        <f t="shared" si="3"/>
        <v>6.2504179439265783E-2</v>
      </c>
      <c r="J25" s="75">
        <f>'Q20 CPFTV'!C25</f>
        <v>1262.7211271000001</v>
      </c>
      <c r="K25" s="1089">
        <f t="shared" si="4"/>
        <v>7.1508055282514901E-2</v>
      </c>
      <c r="L25" s="73">
        <f>'Q24 CMCTV'!C25</f>
        <v>1107.9010886199999</v>
      </c>
      <c r="M25" s="1089">
        <f t="shared" si="5"/>
        <v>7.9513430657962611E-2</v>
      </c>
      <c r="N25" s="73">
        <f>'Q30 CIRCV'!C25</f>
        <v>131.75703633000001</v>
      </c>
      <c r="O25" s="1088">
        <f t="shared" si="6"/>
        <v>4.7023952413577819E-2</v>
      </c>
    </row>
    <row r="26" spans="1:15" ht="18" customHeight="1">
      <c r="A26" s="109" t="s">
        <v>254</v>
      </c>
      <c r="B26" s="71">
        <f>'Q4 CAES'!C25</f>
        <v>13190</v>
      </c>
      <c r="C26" s="1090">
        <f t="shared" si="0"/>
        <v>3.1298198989155972E-2</v>
      </c>
      <c r="D26" s="73">
        <f>'Q18 CRLPV'!C26</f>
        <v>398.59183685000005</v>
      </c>
      <c r="E26" s="1089">
        <f t="shared" si="1"/>
        <v>1.7843836683884163E-2</v>
      </c>
      <c r="F26" s="73">
        <f>'Q16 CRLNV'!C26</f>
        <v>380.19604468</v>
      </c>
      <c r="G26" s="1089">
        <f t="shared" si="2"/>
        <v>1.5075376457914498E-2</v>
      </c>
      <c r="H26" s="73">
        <f>'Q22 CLTTV'!C26</f>
        <v>434.35718000999998</v>
      </c>
      <c r="I26" s="1089">
        <f t="shared" si="3"/>
        <v>2.362523253484114E-2</v>
      </c>
      <c r="J26" s="75">
        <f>'Q20 CPFTV'!C26</f>
        <v>354.48081234</v>
      </c>
      <c r="K26" s="1089">
        <f t="shared" si="4"/>
        <v>2.0074292717042721E-2</v>
      </c>
      <c r="L26" s="73">
        <f>'Q24 CMCTV'!C26</f>
        <v>351.50728814999997</v>
      </c>
      <c r="M26" s="1089">
        <f t="shared" si="5"/>
        <v>2.5227478038583235E-2</v>
      </c>
      <c r="N26" s="73">
        <f>'Q30 CIRCV'!C26</f>
        <v>60.29690626</v>
      </c>
      <c r="O26" s="1088">
        <f t="shared" si="6"/>
        <v>2.1519904588280462E-2</v>
      </c>
    </row>
    <row r="27" spans="1:15" ht="18" customHeight="1">
      <c r="A27" s="109" t="s">
        <v>236</v>
      </c>
      <c r="B27" s="71">
        <f>'Q4 CAES'!C26</f>
        <v>476</v>
      </c>
      <c r="C27" s="1090">
        <f t="shared" si="0"/>
        <v>1.1294876966518757E-3</v>
      </c>
      <c r="D27" s="73">
        <f>'Q18 CRLPV'!C27</f>
        <v>40.187254259999996</v>
      </c>
      <c r="E27" s="1089">
        <f t="shared" si="1"/>
        <v>1.7990704663101982E-3</v>
      </c>
      <c r="F27" s="73">
        <f>'Q16 CRLNV'!C27</f>
        <v>20.340225789999998</v>
      </c>
      <c r="G27" s="1089">
        <f t="shared" si="2"/>
        <v>8.0652222797667037E-4</v>
      </c>
      <c r="H27" s="73">
        <f>'Q22 CLTTV'!C27</f>
        <v>154.17811790000002</v>
      </c>
      <c r="I27" s="1089">
        <f t="shared" si="3"/>
        <v>8.3859414666238377E-3</v>
      </c>
      <c r="J27" s="75">
        <f>'Q20 CPFTV'!C27</f>
        <v>13.37236734</v>
      </c>
      <c r="K27" s="1089">
        <f t="shared" si="4"/>
        <v>7.5727883416580285E-4</v>
      </c>
      <c r="L27" s="73">
        <f>'Q24 CMCTV'!C27</f>
        <v>164.08190199000001</v>
      </c>
      <c r="M27" s="1089">
        <f t="shared" si="5"/>
        <v>1.1776064731879138E-2</v>
      </c>
      <c r="N27" s="73">
        <f>'Q30 CIRCV'!C27</f>
        <v>40.425216770000006</v>
      </c>
      <c r="O27" s="1088">
        <f t="shared" si="6"/>
        <v>1.4427718797043226E-2</v>
      </c>
    </row>
    <row r="28" spans="1:15" ht="18" customHeight="1">
      <c r="A28" s="109" t="s">
        <v>246</v>
      </c>
      <c r="B28" s="71">
        <f>'Q4 CAES'!C27</f>
        <v>5921</v>
      </c>
      <c r="C28" s="1090">
        <f t="shared" si="0"/>
        <v>1.4049782882091926E-2</v>
      </c>
      <c r="D28" s="73">
        <f>'Q18 CRLPV'!C28</f>
        <v>52.561311979999999</v>
      </c>
      <c r="E28" s="1089">
        <f t="shared" si="1"/>
        <v>2.3530222652672073E-3</v>
      </c>
      <c r="F28" s="73">
        <f>'Q16 CRLNV'!C28</f>
        <v>67.140058920000001</v>
      </c>
      <c r="G28" s="1089">
        <f t="shared" si="2"/>
        <v>2.6622098724816234E-3</v>
      </c>
      <c r="H28" s="73">
        <f>'Q22 CLTTV'!C28</f>
        <v>70.063218669999998</v>
      </c>
      <c r="I28" s="1089">
        <f t="shared" si="3"/>
        <v>3.8108264566504113E-3</v>
      </c>
      <c r="J28" s="75">
        <f>'Q20 CPFTV'!C28</f>
        <v>59.561334379999998</v>
      </c>
      <c r="K28" s="1089">
        <f t="shared" si="4"/>
        <v>3.3729658117996296E-3</v>
      </c>
      <c r="L28" s="73">
        <f>'Q24 CMCTV'!C28</f>
        <v>60.764721840000007</v>
      </c>
      <c r="M28" s="1089">
        <f t="shared" si="5"/>
        <v>4.3610495071301682E-3</v>
      </c>
      <c r="N28" s="73">
        <f>'Q30 CIRCV'!C28</f>
        <v>13.601696960000002</v>
      </c>
      <c r="O28" s="1088">
        <f t="shared" si="6"/>
        <v>4.8544318269954376E-3</v>
      </c>
    </row>
    <row r="29" spans="1:15" ht="18" customHeight="1">
      <c r="A29" s="109" t="s">
        <v>430</v>
      </c>
      <c r="B29" s="71">
        <f>'Q4 CAES'!C28</f>
        <v>23622</v>
      </c>
      <c r="C29" s="1090">
        <f t="shared" si="0"/>
        <v>5.6052013383005479E-2</v>
      </c>
      <c r="D29" s="73">
        <f>'Q18 CRLPV'!C29</f>
        <v>418.39560710000001</v>
      </c>
      <c r="E29" s="1089">
        <f t="shared" si="1"/>
        <v>1.8730395838880472E-2</v>
      </c>
      <c r="F29" s="73">
        <f>'Q16 CRLNV'!C29</f>
        <v>862.44676197000001</v>
      </c>
      <c r="G29" s="1089">
        <f t="shared" si="2"/>
        <v>3.419738262282631E-2</v>
      </c>
      <c r="H29" s="73">
        <f>'Q22 CLTTV'!C29</f>
        <v>595.44679277</v>
      </c>
      <c r="I29" s="1089">
        <f t="shared" si="3"/>
        <v>3.2387098887124981E-2</v>
      </c>
      <c r="J29" s="75">
        <f>'Q20 CPFTV'!C29</f>
        <v>857.86981013000002</v>
      </c>
      <c r="K29" s="1089">
        <f t="shared" si="4"/>
        <v>4.8581274591375762E-2</v>
      </c>
      <c r="L29" s="73">
        <f>'Q24 CMCTV'!C29</f>
        <v>475.92905457999996</v>
      </c>
      <c r="M29" s="1089">
        <f t="shared" si="5"/>
        <v>3.4157157410679512E-2</v>
      </c>
      <c r="N29" s="73">
        <f>'Q30 CIRCV'!C29</f>
        <v>104.45640693999999</v>
      </c>
      <c r="O29" s="1088">
        <f t="shared" si="6"/>
        <v>3.7280385519125915E-2</v>
      </c>
    </row>
    <row r="30" spans="1:15" ht="18" customHeight="1">
      <c r="A30" s="109" t="s">
        <v>431</v>
      </c>
      <c r="B30" s="71">
        <f>'Q4 CAES'!C29</f>
        <v>10577</v>
      </c>
      <c r="C30" s="1090">
        <f t="shared" si="0"/>
        <v>2.5097881024132122E-2</v>
      </c>
      <c r="D30" s="73">
        <f>'Q18 CRLPV'!C30</f>
        <v>68.513795590000001</v>
      </c>
      <c r="E30" s="1089">
        <f t="shared" si="1"/>
        <v>3.0671701376590371E-3</v>
      </c>
      <c r="F30" s="73">
        <f>'Q16 CRLNV'!C30</f>
        <v>145.24553933999999</v>
      </c>
      <c r="G30" s="1089">
        <f t="shared" si="2"/>
        <v>5.7592161071172614E-3</v>
      </c>
      <c r="H30" s="73">
        <f>'Q22 CLTTV'!C30</f>
        <v>53.277303310000001</v>
      </c>
      <c r="I30" s="1089">
        <f t="shared" si="3"/>
        <v>2.8978194385989738E-3</v>
      </c>
      <c r="J30" s="75">
        <f>'Q20 CPFTV'!C30</f>
        <v>122.08959794</v>
      </c>
      <c r="K30" s="1089">
        <f t="shared" si="4"/>
        <v>6.9139491939633488E-3</v>
      </c>
      <c r="L30" s="73">
        <f>'Q24 CMCTV'!C30</f>
        <v>36.119621760000001</v>
      </c>
      <c r="M30" s="1089">
        <f t="shared" si="5"/>
        <v>2.5922846991539208E-3</v>
      </c>
      <c r="N30" s="73">
        <f>'Q30 CIRCV'!C30</f>
        <v>7.46088065</v>
      </c>
      <c r="O30" s="1088">
        <f t="shared" si="6"/>
        <v>2.6627807244409014E-3</v>
      </c>
    </row>
    <row r="31" spans="1:15" ht="18" customHeight="1">
      <c r="A31" s="109" t="s">
        <v>432</v>
      </c>
      <c r="B31" s="71">
        <f>'Q4 CAES'!C30</f>
        <v>20640</v>
      </c>
      <c r="C31" s="1090">
        <f t="shared" si="0"/>
        <v>4.8976105165745201E-2</v>
      </c>
      <c r="D31" s="73">
        <f>'Q18 CRLPV'!C31</f>
        <v>52.415107290000002</v>
      </c>
      <c r="E31" s="1089">
        <f t="shared" si="1"/>
        <v>2.3464770920609639E-3</v>
      </c>
      <c r="F31" s="73">
        <f>'Q16 CRLNV'!C31</f>
        <v>97.228072709999992</v>
      </c>
      <c r="G31" s="1089">
        <f t="shared" si="2"/>
        <v>3.8552473622244336E-3</v>
      </c>
      <c r="H31" s="73">
        <f>'Q22 CLTTV'!C31</f>
        <v>71.612172040000004</v>
      </c>
      <c r="I31" s="1089">
        <f t="shared" si="3"/>
        <v>3.895075975792776E-3</v>
      </c>
      <c r="J31" s="75">
        <f>'Q20 CPFTV'!C31</f>
        <v>92.17639819</v>
      </c>
      <c r="K31" s="1089">
        <f t="shared" si="4"/>
        <v>5.2199609526226206E-3</v>
      </c>
      <c r="L31" s="73">
        <f>'Q24 CMCTV'!C31</f>
        <v>80.944851</v>
      </c>
      <c r="M31" s="1089">
        <f t="shared" si="5"/>
        <v>5.8093658930550756E-3</v>
      </c>
      <c r="N31" s="73">
        <f>'Q30 CIRCV'!C31</f>
        <v>17.50623315</v>
      </c>
      <c r="O31" s="1088">
        <f t="shared" si="6"/>
        <v>6.2479568265695713E-3</v>
      </c>
    </row>
    <row r="32" spans="1:15" ht="18" customHeight="1">
      <c r="A32" s="109" t="s">
        <v>256</v>
      </c>
      <c r="B32" s="71">
        <f>'Q4 CAES'!C31</f>
        <v>2</v>
      </c>
      <c r="C32" s="1090">
        <f t="shared" si="0"/>
        <v>4.7457466245877137E-6</v>
      </c>
      <c r="D32" s="73">
        <f>'Q18 CRLPV'!C32</f>
        <v>1.9133099999999999E-3</v>
      </c>
      <c r="E32" s="1089">
        <f t="shared" si="1"/>
        <v>8.5653513216554985E-8</v>
      </c>
      <c r="F32" s="73">
        <f>'Q16 CRLNV'!C32</f>
        <v>0</v>
      </c>
      <c r="G32" s="1089">
        <f t="shared" si="2"/>
        <v>0</v>
      </c>
      <c r="H32" s="73">
        <f>'Q22 CLTTV'!C32</f>
        <v>1.9175100000000001E-3</v>
      </c>
      <c r="I32" s="1089">
        <f t="shared" si="3"/>
        <v>1.0429577712250614E-7</v>
      </c>
      <c r="J32" s="75">
        <f>'Q20 CPFTV'!C32</f>
        <v>0</v>
      </c>
      <c r="K32" s="1089">
        <f t="shared" si="4"/>
        <v>0</v>
      </c>
      <c r="L32" s="73">
        <f>'Q24 CMCTV'!C32</f>
        <v>1.9175100000000001E-3</v>
      </c>
      <c r="M32" s="1089">
        <f t="shared" si="5"/>
        <v>1.376186015042765E-7</v>
      </c>
      <c r="N32" s="73">
        <f>'Q30 CIRCV'!C32</f>
        <v>4.7938000000000001E-4</v>
      </c>
      <c r="O32" s="1088">
        <f t="shared" si="6"/>
        <v>1.7109023499558048E-7</v>
      </c>
    </row>
    <row r="33" spans="1:15" ht="18" customHeight="1" thickBot="1">
      <c r="A33" s="109" t="s">
        <v>433</v>
      </c>
      <c r="B33" s="71">
        <f>'Q4 CAES'!C32</f>
        <v>8</v>
      </c>
      <c r="C33" s="1090">
        <f t="shared" si="0"/>
        <v>1.8982986498350855E-5</v>
      </c>
      <c r="D33" s="73">
        <f>'Q18 CRLPV'!C33</f>
        <v>0.12537708</v>
      </c>
      <c r="E33" s="1089">
        <f t="shared" si="1"/>
        <v>5.6127796221381128E-6</v>
      </c>
      <c r="F33" s="73">
        <f>'Q16 CRLNV'!C33</f>
        <v>5.8479340000000005E-2</v>
      </c>
      <c r="G33" s="1089">
        <f t="shared" si="2"/>
        <v>2.3187986246737345E-6</v>
      </c>
      <c r="H33" s="73">
        <f>'Q22 CLTTV'!C33</f>
        <v>0.12537708</v>
      </c>
      <c r="I33" s="1089">
        <f t="shared" si="3"/>
        <v>6.8194168436934469E-6</v>
      </c>
      <c r="J33" s="75">
        <f>'Q20 CPFTV'!C33</f>
        <v>5.8477029999999999E-2</v>
      </c>
      <c r="K33" s="1089">
        <f t="shared" si="4"/>
        <v>3.3115615192095581E-6</v>
      </c>
      <c r="L33" s="73">
        <f>'Q24 CMCTV'!C33</f>
        <v>0</v>
      </c>
      <c r="M33" s="1089">
        <f t="shared" si="5"/>
        <v>0</v>
      </c>
      <c r="N33" s="73">
        <f>'Q30 CIRCV'!C33</f>
        <v>0</v>
      </c>
      <c r="O33" s="1088">
        <f t="shared" si="6"/>
        <v>0</v>
      </c>
    </row>
    <row r="34" spans="1:15" s="86" customFormat="1" ht="21" customHeight="1" thickTop="1" thickBot="1">
      <c r="A34" s="110" t="s">
        <v>105</v>
      </c>
      <c r="B34" s="81">
        <f>'Q4 CAES'!C33</f>
        <v>421430</v>
      </c>
      <c r="C34" s="111">
        <f t="shared" si="0"/>
        <v>1</v>
      </c>
      <c r="D34" s="83">
        <f>'Q18 CRLPV'!C34</f>
        <v>22337.787770160001</v>
      </c>
      <c r="E34" s="82">
        <f t="shared" si="1"/>
        <v>1</v>
      </c>
      <c r="F34" s="83">
        <f>'Q16 CRLNV'!C34</f>
        <v>25219.671677280003</v>
      </c>
      <c r="G34" s="82">
        <f t="shared" si="2"/>
        <v>1</v>
      </c>
      <c r="H34" s="83">
        <f>'Q22 CLTTV'!C34</f>
        <v>18385.308139060002</v>
      </c>
      <c r="I34" s="82">
        <f t="shared" si="3"/>
        <v>1</v>
      </c>
      <c r="J34" s="84">
        <f>'Q20 CPFTV'!C34</f>
        <v>17658.445920689999</v>
      </c>
      <c r="K34" s="82">
        <f t="shared" si="4"/>
        <v>1</v>
      </c>
      <c r="L34" s="83">
        <f>'Q24 CMCTV'!C34</f>
        <v>13933.508835580002</v>
      </c>
      <c r="M34" s="82">
        <f t="shared" si="5"/>
        <v>1</v>
      </c>
      <c r="N34" s="83">
        <f>'Q30 CIRCV'!C34</f>
        <v>2801.91327116</v>
      </c>
      <c r="O34" s="85">
        <f t="shared" si="6"/>
        <v>1</v>
      </c>
    </row>
    <row r="35" spans="1:15" s="200" customFormat="1" ht="13.5" thickTop="1">
      <c r="A35" s="1291" t="s">
        <v>400</v>
      </c>
      <c r="B35" s="1457"/>
      <c r="C35" s="1457"/>
      <c r="D35" s="1457"/>
      <c r="E35" s="1457"/>
      <c r="F35" s="1457"/>
    </row>
    <row r="36" spans="1:15" s="568" customFormat="1">
      <c r="A36" s="864" t="s">
        <v>617</v>
      </c>
    </row>
    <row r="37" spans="1:15" s="16" customFormat="1" ht="14.25" customHeight="1">
      <c r="A37" s="199" t="str">
        <f>+data!A1</f>
        <v>Fonte: AT - Autoridade Tributária e Aduaneira</v>
      </c>
    </row>
    <row r="38" spans="1:15" s="16" customFormat="1" ht="14.25" customHeight="1">
      <c r="A38" s="282" t="str">
        <f>+data!A2</f>
        <v>Data: 2015-11</v>
      </c>
    </row>
    <row r="39" spans="1:15">
      <c r="A39" s="199" t="str">
        <f>+data!A3</f>
        <v xml:space="preserve"> </v>
      </c>
      <c r="B39" s="88"/>
      <c r="C39" s="88"/>
      <c r="D39" s="88"/>
      <c r="E39" s="88"/>
      <c r="F39" s="88"/>
      <c r="G39" s="88"/>
      <c r="H39" s="88"/>
      <c r="I39" s="88"/>
      <c r="J39" s="88"/>
      <c r="K39" s="88"/>
      <c r="L39" s="88"/>
      <c r="M39" s="88"/>
      <c r="N39" s="88"/>
      <c r="O39" s="88"/>
    </row>
    <row r="40" spans="1:15">
      <c r="B40" s="88"/>
      <c r="C40" s="88"/>
      <c r="D40" s="88"/>
      <c r="E40" s="88"/>
      <c r="F40" s="88"/>
      <c r="G40" s="88"/>
      <c r="H40" s="88"/>
      <c r="I40" s="88"/>
      <c r="J40" s="88"/>
      <c r="K40" s="88"/>
      <c r="L40" s="88"/>
      <c r="M40" s="88"/>
      <c r="N40" s="88"/>
      <c r="O40" s="88"/>
    </row>
    <row r="41" spans="1:15">
      <c r="B41" s="88"/>
      <c r="C41" s="88"/>
      <c r="D41" s="88"/>
      <c r="E41" s="88"/>
      <c r="F41" s="88"/>
      <c r="G41" s="88"/>
      <c r="H41" s="88"/>
      <c r="I41" s="88"/>
      <c r="J41" s="88"/>
      <c r="K41" s="88"/>
      <c r="L41" s="88"/>
      <c r="M41" s="88"/>
      <c r="N41" s="88"/>
      <c r="O41" s="88"/>
    </row>
    <row r="42" spans="1:15">
      <c r="B42" s="88"/>
      <c r="C42" s="88"/>
      <c r="D42" s="88"/>
      <c r="E42" s="88"/>
      <c r="F42" s="88"/>
      <c r="G42" s="88"/>
      <c r="H42" s="88"/>
      <c r="I42" s="88"/>
      <c r="J42" s="88"/>
      <c r="K42" s="88"/>
      <c r="L42" s="88"/>
      <c r="M42" s="88"/>
      <c r="N42" s="88"/>
      <c r="O42" s="88"/>
    </row>
    <row r="43" spans="1:15">
      <c r="B43" s="88"/>
      <c r="C43" s="88"/>
      <c r="D43" s="88"/>
      <c r="E43" s="88"/>
      <c r="F43" s="88"/>
      <c r="G43" s="88"/>
      <c r="H43" s="88"/>
      <c r="I43" s="88"/>
      <c r="J43" s="88"/>
      <c r="K43" s="88"/>
      <c r="L43" s="88"/>
      <c r="M43" s="88"/>
      <c r="N43" s="88"/>
      <c r="O43" s="88"/>
    </row>
    <row r="44" spans="1:15">
      <c r="B44" s="88"/>
      <c r="C44" s="88"/>
      <c r="D44" s="88"/>
      <c r="E44" s="88"/>
      <c r="F44" s="88"/>
      <c r="G44" s="88"/>
      <c r="H44" s="88"/>
      <c r="I44" s="88"/>
      <c r="J44" s="88"/>
      <c r="K44" s="88"/>
      <c r="L44" s="88"/>
      <c r="M44" s="88"/>
      <c r="N44" s="88"/>
      <c r="O44" s="88"/>
    </row>
    <row r="45" spans="1:15">
      <c r="B45" s="88"/>
      <c r="C45" s="88"/>
      <c r="D45" s="88"/>
      <c r="E45" s="88"/>
      <c r="F45" s="88"/>
      <c r="G45" s="88"/>
      <c r="H45" s="88"/>
      <c r="I45" s="88"/>
      <c r="J45" s="88"/>
      <c r="K45" s="88"/>
      <c r="L45" s="88"/>
      <c r="M45" s="88"/>
      <c r="N45" s="88"/>
      <c r="O45" s="88"/>
    </row>
    <row r="46" spans="1:15">
      <c r="B46" s="88"/>
      <c r="C46" s="88"/>
      <c r="D46" s="88"/>
      <c r="E46" s="88"/>
      <c r="F46" s="88"/>
      <c r="G46" s="88"/>
      <c r="H46" s="88"/>
      <c r="I46" s="88"/>
      <c r="J46" s="88"/>
      <c r="K46" s="88"/>
      <c r="L46" s="88"/>
      <c r="M46" s="88"/>
      <c r="N46" s="88"/>
      <c r="O46" s="88"/>
    </row>
    <row r="47" spans="1:15">
      <c r="B47" s="88"/>
      <c r="C47" s="88"/>
      <c r="D47" s="88"/>
      <c r="E47" s="88"/>
      <c r="F47" s="88"/>
      <c r="G47" s="88"/>
      <c r="H47" s="88"/>
      <c r="I47" s="88"/>
      <c r="J47" s="88"/>
      <c r="K47" s="88"/>
      <c r="L47" s="88"/>
      <c r="M47" s="88"/>
      <c r="N47" s="88"/>
      <c r="O47" s="88"/>
    </row>
    <row r="48" spans="1:15">
      <c r="B48" s="88"/>
      <c r="C48" s="88"/>
      <c r="D48" s="88"/>
      <c r="E48" s="88"/>
      <c r="F48" s="88"/>
      <c r="G48" s="88"/>
      <c r="H48" s="88"/>
      <c r="I48" s="88"/>
      <c r="J48" s="88"/>
      <c r="K48" s="88"/>
      <c r="L48" s="88"/>
      <c r="M48" s="88"/>
      <c r="N48" s="88"/>
      <c r="O48" s="88"/>
    </row>
    <row r="49" spans="2:15">
      <c r="B49" s="88"/>
      <c r="C49" s="88"/>
      <c r="D49" s="88"/>
      <c r="E49" s="88"/>
      <c r="F49" s="88"/>
      <c r="G49" s="88"/>
      <c r="H49" s="88"/>
      <c r="I49" s="88"/>
      <c r="J49" s="88"/>
      <c r="K49" s="88"/>
      <c r="L49" s="88"/>
      <c r="M49" s="88"/>
      <c r="N49" s="88"/>
      <c r="O49" s="88"/>
    </row>
    <row r="50" spans="2:15">
      <c r="B50" s="88"/>
      <c r="C50" s="88"/>
      <c r="D50" s="88"/>
      <c r="E50" s="88"/>
      <c r="F50" s="88"/>
      <c r="G50" s="88"/>
      <c r="H50" s="88"/>
      <c r="I50" s="88"/>
      <c r="J50" s="88"/>
      <c r="K50" s="88"/>
      <c r="L50" s="88"/>
      <c r="M50" s="88"/>
      <c r="N50" s="88"/>
      <c r="O50" s="88"/>
    </row>
    <row r="51" spans="2:15">
      <c r="B51" s="88"/>
      <c r="C51" s="88"/>
      <c r="D51" s="88"/>
      <c r="E51" s="88"/>
      <c r="F51" s="88"/>
      <c r="G51" s="88"/>
      <c r="H51" s="88"/>
      <c r="I51" s="88"/>
      <c r="J51" s="88"/>
      <c r="K51" s="88"/>
      <c r="L51" s="88"/>
      <c r="M51" s="88"/>
      <c r="N51" s="88"/>
      <c r="O51" s="88"/>
    </row>
    <row r="52" spans="2:15">
      <c r="B52" s="88"/>
      <c r="C52" s="88"/>
      <c r="D52" s="88"/>
      <c r="E52" s="88"/>
      <c r="F52" s="88"/>
      <c r="G52" s="88"/>
      <c r="H52" s="88"/>
      <c r="I52" s="88"/>
      <c r="J52" s="88"/>
      <c r="K52" s="88"/>
      <c r="L52" s="88"/>
      <c r="M52" s="88"/>
      <c r="N52" s="88"/>
      <c r="O52" s="88"/>
    </row>
    <row r="53" spans="2:15">
      <c r="B53" s="88"/>
      <c r="C53" s="88"/>
      <c r="D53" s="88"/>
      <c r="E53" s="88"/>
      <c r="F53" s="88"/>
      <c r="G53" s="88"/>
      <c r="H53" s="88"/>
      <c r="I53" s="88"/>
      <c r="J53" s="88"/>
      <c r="K53" s="88"/>
      <c r="L53" s="88"/>
      <c r="M53" s="88"/>
      <c r="N53" s="88"/>
      <c r="O53" s="88"/>
    </row>
    <row r="54" spans="2:15">
      <c r="B54" s="88"/>
      <c r="C54" s="88"/>
      <c r="D54" s="88"/>
      <c r="E54" s="88"/>
      <c r="F54" s="88"/>
      <c r="G54" s="88"/>
      <c r="H54" s="88"/>
      <c r="I54" s="88"/>
      <c r="J54" s="88"/>
      <c r="K54" s="88"/>
      <c r="L54" s="88"/>
      <c r="M54" s="88"/>
      <c r="N54" s="88"/>
      <c r="O54" s="88"/>
    </row>
    <row r="55" spans="2:15">
      <c r="B55" s="88"/>
      <c r="C55" s="88"/>
      <c r="D55" s="88"/>
      <c r="E55" s="88"/>
      <c r="F55" s="88"/>
      <c r="G55" s="88"/>
      <c r="H55" s="88"/>
      <c r="I55" s="88"/>
      <c r="J55" s="88"/>
      <c r="K55" s="88"/>
      <c r="L55" s="88"/>
      <c r="M55" s="88"/>
      <c r="N55" s="88"/>
      <c r="O55" s="88"/>
    </row>
    <row r="56" spans="2:15">
      <c r="B56" s="88"/>
      <c r="C56" s="88"/>
      <c r="D56" s="88"/>
      <c r="E56" s="88"/>
      <c r="F56" s="88"/>
      <c r="G56" s="88"/>
      <c r="H56" s="88"/>
      <c r="I56" s="88"/>
      <c r="J56" s="88"/>
      <c r="K56" s="88"/>
      <c r="L56" s="88"/>
      <c r="M56" s="88"/>
      <c r="N56" s="88"/>
      <c r="O56" s="88"/>
    </row>
    <row r="57" spans="2:15">
      <c r="B57" s="88"/>
      <c r="C57" s="88"/>
      <c r="D57" s="88"/>
      <c r="E57" s="88"/>
      <c r="F57" s="88"/>
      <c r="G57" s="88"/>
      <c r="H57" s="88"/>
      <c r="I57" s="88"/>
      <c r="J57" s="88"/>
      <c r="K57" s="88"/>
      <c r="L57" s="88"/>
      <c r="M57" s="88"/>
      <c r="N57" s="88"/>
      <c r="O57" s="88"/>
    </row>
    <row r="58" spans="2:15">
      <c r="B58" s="88"/>
      <c r="C58" s="88"/>
      <c r="D58" s="88"/>
      <c r="E58" s="88"/>
      <c r="F58" s="88"/>
      <c r="G58" s="88"/>
      <c r="H58" s="88"/>
      <c r="I58" s="88"/>
      <c r="J58" s="88"/>
      <c r="K58" s="88"/>
      <c r="L58" s="88"/>
      <c r="M58" s="88"/>
      <c r="N58" s="88"/>
      <c r="O58" s="88"/>
    </row>
    <row r="59" spans="2:15">
      <c r="B59" s="88"/>
      <c r="C59" s="88"/>
      <c r="D59" s="88"/>
      <c r="E59" s="88"/>
      <c r="F59" s="88"/>
      <c r="G59" s="88"/>
      <c r="H59" s="88"/>
      <c r="I59" s="88"/>
      <c r="J59" s="88"/>
      <c r="K59" s="88"/>
      <c r="L59" s="88"/>
      <c r="M59" s="88"/>
      <c r="N59" s="88"/>
      <c r="O59" s="88"/>
    </row>
    <row r="60" spans="2:15">
      <c r="B60" s="88"/>
      <c r="C60" s="88"/>
      <c r="D60" s="88"/>
      <c r="E60" s="88"/>
      <c r="F60" s="88"/>
      <c r="G60" s="88"/>
      <c r="H60" s="88"/>
      <c r="I60" s="88"/>
      <c r="J60" s="88"/>
      <c r="K60" s="88"/>
      <c r="L60" s="88"/>
      <c r="M60" s="88"/>
      <c r="N60" s="88"/>
      <c r="O60" s="88"/>
    </row>
    <row r="61" spans="2:15">
      <c r="B61" s="88"/>
      <c r="C61" s="88"/>
      <c r="D61" s="88"/>
      <c r="E61" s="88"/>
      <c r="F61" s="88"/>
      <c r="G61" s="88"/>
      <c r="H61" s="88"/>
      <c r="I61" s="88"/>
      <c r="J61" s="88"/>
      <c r="K61" s="88"/>
      <c r="L61" s="88"/>
      <c r="M61" s="88"/>
      <c r="N61" s="88"/>
      <c r="O61" s="88"/>
    </row>
    <row r="62" spans="2:15">
      <c r="B62" s="88"/>
      <c r="C62" s="88"/>
      <c r="D62" s="88"/>
      <c r="E62" s="88"/>
      <c r="F62" s="88"/>
      <c r="G62" s="88"/>
      <c r="H62" s="88"/>
      <c r="I62" s="88"/>
      <c r="J62" s="88"/>
      <c r="K62" s="88"/>
      <c r="L62" s="88"/>
      <c r="M62" s="88"/>
      <c r="N62" s="88"/>
      <c r="O62" s="88"/>
    </row>
    <row r="63" spans="2:15">
      <c r="B63" s="88"/>
      <c r="C63" s="88"/>
      <c r="D63" s="88"/>
      <c r="E63" s="88"/>
      <c r="F63" s="88"/>
      <c r="G63" s="88"/>
      <c r="H63" s="88"/>
      <c r="I63" s="88"/>
      <c r="J63" s="88"/>
      <c r="K63" s="88"/>
      <c r="L63" s="88"/>
      <c r="M63" s="88"/>
      <c r="N63" s="88"/>
      <c r="O63" s="88"/>
    </row>
  </sheetData>
  <mergeCells count="3">
    <mergeCell ref="A4:O4"/>
    <mergeCell ref="A6:O6"/>
    <mergeCell ref="A9:A11"/>
  </mergeCells>
  <phoneticPr fontId="37" type="noConversion"/>
  <printOptions horizontalCentered="1"/>
  <pageMargins left="0.6692913385826772" right="0.39370078740157483" top="0.78740157480314965" bottom="0" header="0.55118110236220474" footer="0"/>
  <pageSetup paperSize="9" scale="68" orientation="portrait" horizontalDpi="300" verticalDpi="300" r:id="rId1"/>
  <headerFooter alignWithMargins="0"/>
  <ignoredErrors>
    <ignoredError sqref="J12:J34 L12:N34 D12:F34 H36:H38 H12:H34"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1" enableFormatConditionsCalculation="0">
    <tabColor theme="6" tint="0.59999389629810485"/>
    <pageSetUpPr fitToPage="1"/>
  </sheetPr>
  <dimension ref="A1:P63"/>
  <sheetViews>
    <sheetView zoomScaleNormal="100" workbookViewId="0">
      <selection activeCell="A9" sqref="A9:A11"/>
    </sheetView>
  </sheetViews>
  <sheetFormatPr defaultRowHeight="12.75"/>
  <cols>
    <col min="1" max="1" width="7.85546875" style="195" customWidth="1"/>
    <col min="2" max="2" width="12.140625" bestFit="1" customWidth="1"/>
    <col min="3" max="3" width="8.140625" bestFit="1" customWidth="1"/>
    <col min="4" max="4" width="9.7109375" customWidth="1"/>
    <col min="5" max="5" width="8.140625" bestFit="1" customWidth="1"/>
    <col min="6" max="6" width="9.7109375" customWidth="1"/>
    <col min="7" max="7" width="8.140625" bestFit="1" customWidth="1"/>
    <col min="8" max="8" width="9.7109375" customWidth="1"/>
    <col min="9" max="9" width="8.140625" bestFit="1" customWidth="1"/>
    <col min="10" max="10" width="9.7109375" customWidth="1"/>
    <col min="11" max="11" width="8.140625" bestFit="1" customWidth="1"/>
    <col min="12" max="12" width="9.7109375" customWidth="1"/>
    <col min="13" max="13" width="8.140625" bestFit="1" customWidth="1"/>
    <col min="14" max="14" width="9.7109375" customWidth="1"/>
    <col min="15" max="15" width="8.5703125" bestFit="1" customWidth="1"/>
    <col min="16" max="16" width="5" customWidth="1"/>
  </cols>
  <sheetData>
    <row r="1" spans="1:16" s="195" customFormat="1" ht="27.75">
      <c r="A1" s="1183" t="s">
        <v>563</v>
      </c>
      <c r="B1" s="206"/>
      <c r="C1" s="206"/>
      <c r="D1" s="206"/>
      <c r="E1" s="206"/>
      <c r="F1" s="206"/>
      <c r="G1" s="206"/>
      <c r="H1" s="206"/>
      <c r="I1" s="206"/>
    </row>
    <row r="2" spans="1:16" s="454" customFormat="1" ht="26.25">
      <c r="A2" s="708" t="s">
        <v>578</v>
      </c>
      <c r="F2" s="662"/>
      <c r="H2" s="662"/>
    </row>
    <row r="3" spans="1:16" s="454" customFormat="1">
      <c r="A3" s="216"/>
    </row>
    <row r="4" spans="1:16" s="454" customFormat="1" ht="23.25">
      <c r="A4" s="1625" t="s">
        <v>631</v>
      </c>
      <c r="B4" s="1625"/>
      <c r="C4" s="1625"/>
      <c r="D4" s="1625"/>
      <c r="E4" s="1625"/>
      <c r="F4" s="1625"/>
      <c r="G4" s="1625"/>
      <c r="H4" s="1625"/>
      <c r="I4" s="1625"/>
      <c r="J4" s="1625"/>
      <c r="K4" s="1625"/>
      <c r="L4" s="1625"/>
      <c r="M4" s="1625"/>
      <c r="N4" s="1625"/>
      <c r="O4" s="1625"/>
      <c r="P4" s="2"/>
    </row>
    <row r="5" spans="1:16" ht="15" customHeight="1">
      <c r="A5" s="15"/>
      <c r="B5" s="15"/>
      <c r="C5" s="15"/>
      <c r="D5" s="15"/>
      <c r="E5" s="15"/>
      <c r="F5" s="15"/>
      <c r="G5" s="15"/>
      <c r="H5" s="15"/>
      <c r="I5" s="15"/>
      <c r="J5" s="15"/>
      <c r="K5" s="15"/>
      <c r="L5" s="15"/>
      <c r="M5" s="15"/>
      <c r="N5" s="15"/>
      <c r="O5" s="15"/>
      <c r="P5" s="15"/>
    </row>
    <row r="6" spans="1:16" ht="15" customHeight="1">
      <c r="A6" s="1624" t="s">
        <v>120</v>
      </c>
      <c r="B6" s="1624"/>
      <c r="C6" s="1624"/>
      <c r="D6" s="1624"/>
      <c r="E6" s="1624"/>
      <c r="F6" s="1624"/>
      <c r="G6" s="1624"/>
      <c r="H6" s="1624"/>
      <c r="I6" s="1624"/>
      <c r="J6" s="1624"/>
      <c r="K6" s="1624"/>
      <c r="L6" s="1624"/>
      <c r="M6" s="1624"/>
      <c r="N6" s="1624"/>
      <c r="O6" s="1624"/>
      <c r="P6" s="15"/>
    </row>
    <row r="7" spans="1:16" ht="15" customHeight="1"/>
    <row r="8" spans="1:16" ht="13.5" thickBot="1">
      <c r="A8" s="199" t="s">
        <v>141</v>
      </c>
    </row>
    <row r="9" spans="1:16" ht="24.95" customHeight="1" thickTop="1">
      <c r="A9" s="1524" t="s">
        <v>121</v>
      </c>
      <c r="B9" s="99"/>
      <c r="C9" s="55"/>
      <c r="D9" s="56" t="s">
        <v>108</v>
      </c>
      <c r="E9" s="56"/>
      <c r="F9" s="56"/>
      <c r="G9" s="56"/>
      <c r="H9" s="57" t="s">
        <v>109</v>
      </c>
      <c r="I9" s="56"/>
      <c r="J9" s="56"/>
      <c r="K9" s="56"/>
      <c r="L9" s="58" t="s">
        <v>110</v>
      </c>
      <c r="M9" s="59"/>
      <c r="N9" s="58" t="s">
        <v>111</v>
      </c>
      <c r="O9" s="60"/>
    </row>
    <row r="10" spans="1:16" ht="24.95" customHeight="1">
      <c r="A10" s="1626"/>
      <c r="B10" s="101" t="s">
        <v>113</v>
      </c>
      <c r="C10" s="62"/>
      <c r="D10" s="63" t="s">
        <v>114</v>
      </c>
      <c r="E10" s="63"/>
      <c r="F10" s="63" t="s">
        <v>115</v>
      </c>
      <c r="G10" s="63"/>
      <c r="H10" s="63" t="s">
        <v>114</v>
      </c>
      <c r="I10" s="63"/>
      <c r="J10" s="63" t="s">
        <v>115</v>
      </c>
      <c r="K10" s="63"/>
      <c r="L10" s="64" t="s">
        <v>704</v>
      </c>
      <c r="M10" s="65"/>
      <c r="N10" s="64" t="s">
        <v>116</v>
      </c>
      <c r="O10" s="66"/>
    </row>
    <row r="11" spans="1:16" s="107" customFormat="1" ht="24.95" customHeight="1" thickBot="1">
      <c r="A11" s="1525"/>
      <c r="B11" s="103" t="s">
        <v>117</v>
      </c>
      <c r="C11" s="104" t="s">
        <v>73</v>
      </c>
      <c r="D11" s="104" t="s">
        <v>118</v>
      </c>
      <c r="E11" s="105" t="s">
        <v>73</v>
      </c>
      <c r="F11" s="104" t="s">
        <v>118</v>
      </c>
      <c r="G11" s="105" t="s">
        <v>73</v>
      </c>
      <c r="H11" s="104" t="s">
        <v>118</v>
      </c>
      <c r="I11" s="105" t="s">
        <v>73</v>
      </c>
      <c r="J11" s="105" t="s">
        <v>118</v>
      </c>
      <c r="K11" s="105" t="s">
        <v>73</v>
      </c>
      <c r="L11" s="104" t="s">
        <v>118</v>
      </c>
      <c r="M11" s="105" t="s">
        <v>73</v>
      </c>
      <c r="N11" s="104" t="s">
        <v>118</v>
      </c>
      <c r="O11" s="106" t="s">
        <v>73</v>
      </c>
    </row>
    <row r="12" spans="1:16" ht="18" customHeight="1" thickTop="1">
      <c r="A12" s="108" t="s">
        <v>336</v>
      </c>
      <c r="B12" s="71">
        <f>+'Q4 CAES'!E11</f>
        <v>1274</v>
      </c>
      <c r="C12" s="1090">
        <f t="shared" ref="C12:C34" si="0">+B12/B$34</f>
        <v>2.9686728121766852E-3</v>
      </c>
      <c r="D12" s="73">
        <f>+'Q18 CRLPV'!E12</f>
        <v>5.4352327200000001</v>
      </c>
      <c r="E12" s="1089">
        <f t="shared" ref="E12:E34" si="1">+D12/D$34</f>
        <v>2.0727170594566841E-4</v>
      </c>
      <c r="F12" s="73">
        <f>+'Q16 CRLNV'!E12</f>
        <v>2.023639759998332</v>
      </c>
      <c r="G12" s="1089">
        <f t="shared" ref="G12:G34" si="2">+F12/F$34</f>
        <v>8.7877760375008914E-5</v>
      </c>
      <c r="H12" s="73">
        <f>+'Q22 CLTTV'!E12</f>
        <v>2.33151106</v>
      </c>
      <c r="I12" s="1089">
        <f t="shared" ref="I12:I34" si="3">+H12/H$34</f>
        <v>1.2015517099860264E-4</v>
      </c>
      <c r="J12" s="75">
        <f>+'Q20 CPFTV'!E12</f>
        <v>1.8027186700019229</v>
      </c>
      <c r="K12" s="1089">
        <f t="shared" ref="K12:K34" si="4">+J12/J$34</f>
        <v>1.1592132160634354E-4</v>
      </c>
      <c r="L12" s="73">
        <f>+'Q24 CMCTV'!E12</f>
        <v>5.6092048900009104</v>
      </c>
      <c r="M12" s="1089">
        <f t="shared" ref="M12:M34" si="5">+L12/L$34</f>
        <v>3.781155513238344E-4</v>
      </c>
      <c r="N12" s="73">
        <f>+'Q30 CIRCV'!E12</f>
        <v>1.13378585</v>
      </c>
      <c r="O12" s="1088">
        <f t="shared" ref="O12:O33" si="6">+N12/N$34</f>
        <v>4.0796346547781863E-4</v>
      </c>
    </row>
    <row r="13" spans="1:16" ht="18" customHeight="1">
      <c r="A13" s="109" t="s">
        <v>248</v>
      </c>
      <c r="B13" s="71">
        <f>+'Q4 CAES'!E12</f>
        <v>13559</v>
      </c>
      <c r="C13" s="1090">
        <f t="shared" si="0"/>
        <v>3.1595160643880432E-2</v>
      </c>
      <c r="D13" s="73">
        <f>+'Q18 CRLPV'!E13</f>
        <v>218.22522896999999</v>
      </c>
      <c r="E13" s="1089">
        <f t="shared" si="1"/>
        <v>8.3219832193304859E-3</v>
      </c>
      <c r="F13" s="73">
        <f>+'Q16 CRLNV'!E13</f>
        <v>244.74836625999998</v>
      </c>
      <c r="G13" s="1089">
        <f t="shared" si="2"/>
        <v>1.0628343397635617E-2</v>
      </c>
      <c r="H13" s="73">
        <f>+'Q22 CLTTV'!E13</f>
        <v>238.1159078</v>
      </c>
      <c r="I13" s="1089">
        <f t="shared" si="3"/>
        <v>1.2271379754551325E-2</v>
      </c>
      <c r="J13" s="75">
        <f>+'Q20 CPFTV'!E13</f>
        <v>228.49064121999999</v>
      </c>
      <c r="K13" s="1089">
        <f t="shared" si="4"/>
        <v>1.4692773501300134E-2</v>
      </c>
      <c r="L13" s="73">
        <f>+'Q24 CMCTV'!E13</f>
        <v>175.82390371</v>
      </c>
      <c r="M13" s="1089">
        <f t="shared" si="5"/>
        <v>1.1852259561016791E-2</v>
      </c>
      <c r="N13" s="73">
        <f>+'Q30 CIRCV'!E13</f>
        <v>30.097268320000001</v>
      </c>
      <c r="O13" s="1088">
        <f t="shared" si="6"/>
        <v>1.0829722284188822E-2</v>
      </c>
    </row>
    <row r="14" spans="1:16" ht="18" customHeight="1">
      <c r="A14" s="109" t="s">
        <v>416</v>
      </c>
      <c r="B14" s="71">
        <f>+'Q4 CAES'!E13</f>
        <v>925</v>
      </c>
      <c r="C14" s="1090">
        <f t="shared" si="0"/>
        <v>2.1554335567216905E-3</v>
      </c>
      <c r="D14" s="73">
        <f>+'Q18 CRLPV'!E14</f>
        <v>107.75542729999999</v>
      </c>
      <c r="E14" s="1089">
        <f t="shared" si="1"/>
        <v>4.1092354995565759E-3</v>
      </c>
      <c r="F14" s="73">
        <f>+'Q16 CRLNV'!E14</f>
        <v>51.244914380000004</v>
      </c>
      <c r="G14" s="1089">
        <f t="shared" si="2"/>
        <v>2.2253408908743722E-3</v>
      </c>
      <c r="H14" s="73">
        <f>+'Q22 CLTTV'!E14</f>
        <v>134.40389266999998</v>
      </c>
      <c r="I14" s="1089">
        <f t="shared" si="3"/>
        <v>6.926547758534623E-3</v>
      </c>
      <c r="J14" s="75">
        <f>+'Q20 CPFTV'!E14</f>
        <v>44.16318665</v>
      </c>
      <c r="K14" s="1089">
        <f t="shared" si="4"/>
        <v>2.8398524118076435E-3</v>
      </c>
      <c r="L14" s="73">
        <f>+'Q24 CMCTV'!E14</f>
        <v>91.560153400000004</v>
      </c>
      <c r="M14" s="1089">
        <f t="shared" si="5"/>
        <v>6.1720544285787772E-3</v>
      </c>
      <c r="N14" s="73">
        <f>+'Q30 CIRCV'!E14</f>
        <v>7.7087372800000002</v>
      </c>
      <c r="O14" s="1088">
        <f t="shared" si="6"/>
        <v>2.7737894022992556E-3</v>
      </c>
    </row>
    <row r="15" spans="1:16" ht="18" customHeight="1">
      <c r="A15" s="109" t="s">
        <v>417</v>
      </c>
      <c r="B15" s="71">
        <f>+'Q4 CAES'!E14</f>
        <v>40895</v>
      </c>
      <c r="C15" s="1090">
        <f t="shared" si="0"/>
        <v>9.5293465191495702E-2</v>
      </c>
      <c r="D15" s="73">
        <f>+'Q18 CRLPV'!E15</f>
        <v>3016.4948993600001</v>
      </c>
      <c r="E15" s="1089">
        <f t="shared" si="1"/>
        <v>0.11503353692033899</v>
      </c>
      <c r="F15" s="73">
        <f>+'Q16 CRLNV'!E15</f>
        <v>1991.3129190999998</v>
      </c>
      <c r="G15" s="1089">
        <f t="shared" si="2"/>
        <v>8.6473948078818905E-2</v>
      </c>
      <c r="H15" s="73">
        <f>+'Q22 CLTTV'!E15</f>
        <v>3301.5318928699999</v>
      </c>
      <c r="I15" s="1089">
        <f t="shared" si="3"/>
        <v>0.17014550604153475</v>
      </c>
      <c r="J15" s="75">
        <f>+'Q20 CPFTV'!E15</f>
        <v>1681.9428729700001</v>
      </c>
      <c r="K15" s="1089">
        <f t="shared" si="4"/>
        <v>0.10815500163475027</v>
      </c>
      <c r="L15" s="73">
        <f>+'Q24 CMCTV'!E15</f>
        <v>2533.2786717199997</v>
      </c>
      <c r="M15" s="1089">
        <f t="shared" si="5"/>
        <v>0.17076788607273768</v>
      </c>
      <c r="N15" s="73">
        <f>+'Q30 CIRCV'!E15</f>
        <v>420.63472057000001</v>
      </c>
      <c r="O15" s="1088">
        <f t="shared" si="6"/>
        <v>0.15135450694152788</v>
      </c>
    </row>
    <row r="16" spans="1:16" ht="18" customHeight="1">
      <c r="A16" s="109" t="s">
        <v>234</v>
      </c>
      <c r="B16" s="71">
        <f>+'Q4 CAES'!E15</f>
        <v>817</v>
      </c>
      <c r="C16" s="1090">
        <f t="shared" si="0"/>
        <v>1.903772125234185E-3</v>
      </c>
      <c r="D16" s="73">
        <f>+'Q18 CRLPV'!E16</f>
        <v>2170.84084966</v>
      </c>
      <c r="E16" s="1089">
        <f t="shared" si="1"/>
        <v>8.2784658804006539E-2</v>
      </c>
      <c r="F16" s="73">
        <f>+'Q16 CRLNV'!E16</f>
        <v>80.297038319999999</v>
      </c>
      <c r="G16" s="1089">
        <f t="shared" si="2"/>
        <v>3.4869466551268415E-3</v>
      </c>
      <c r="H16" s="73">
        <f>+'Q22 CLTTV'!E16</f>
        <v>1819.5320888699998</v>
      </c>
      <c r="I16" s="1089">
        <f t="shared" si="3"/>
        <v>9.3770170352792365E-2</v>
      </c>
      <c r="J16" s="75">
        <f>+'Q20 CPFTV'!E16</f>
        <v>452.03322076000001</v>
      </c>
      <c r="K16" s="1089">
        <f t="shared" si="4"/>
        <v>2.906736876498614E-2</v>
      </c>
      <c r="L16" s="73">
        <f>+'Q24 CMCTV'!E16</f>
        <v>666.7348463300001</v>
      </c>
      <c r="M16" s="1089">
        <f t="shared" si="5"/>
        <v>4.4944483032931089E-2</v>
      </c>
      <c r="N16" s="73">
        <f>+'Q30 CIRCV'!E16</f>
        <v>132.83139328000001</v>
      </c>
      <c r="O16" s="1088">
        <f t="shared" si="6"/>
        <v>4.7795935649360799E-2</v>
      </c>
    </row>
    <row r="17" spans="1:15" ht="18" customHeight="1">
      <c r="A17" s="109" t="s">
        <v>243</v>
      </c>
      <c r="B17" s="71">
        <f>+'Q4 CAES'!E16</f>
        <v>1086</v>
      </c>
      <c r="C17" s="1090">
        <f t="shared" si="0"/>
        <v>2.5305955055132494E-3</v>
      </c>
      <c r="D17" s="73">
        <f>+'Q18 CRLPV'!E17</f>
        <v>259.63511361000002</v>
      </c>
      <c r="E17" s="1089">
        <f t="shared" si="1"/>
        <v>9.9011423601641346E-3</v>
      </c>
      <c r="F17" s="73">
        <f>+'Q16 CRLNV'!E17</f>
        <v>80.420393319999988</v>
      </c>
      <c r="G17" s="1089">
        <f t="shared" si="2"/>
        <v>3.4923034193816947E-3</v>
      </c>
      <c r="H17" s="73">
        <f>+'Q22 CLTTV'!E17</f>
        <v>340.19568512000001</v>
      </c>
      <c r="I17" s="1089">
        <f t="shared" si="3"/>
        <v>1.7532093851006816E-2</v>
      </c>
      <c r="J17" s="75">
        <f>+'Q20 CPFTV'!E17</f>
        <v>46.163869460000001</v>
      </c>
      <c r="K17" s="1089">
        <f t="shared" si="4"/>
        <v>2.9685035426299839E-3</v>
      </c>
      <c r="L17" s="73">
        <f>+'Q24 CMCTV'!E17</f>
        <v>302.07714642000002</v>
      </c>
      <c r="M17" s="1089">
        <f t="shared" si="5"/>
        <v>2.036296926228174E-2</v>
      </c>
      <c r="N17" s="73">
        <f>+'Q30 CIRCV'!E17</f>
        <v>62.703221599999999</v>
      </c>
      <c r="O17" s="1088">
        <f t="shared" si="6"/>
        <v>2.2562129859496492E-2</v>
      </c>
    </row>
    <row r="18" spans="1:15" ht="18" customHeight="1">
      <c r="A18" s="574" t="s">
        <v>437</v>
      </c>
      <c r="B18" s="71">
        <f>+'Q4 CAES'!E17</f>
        <v>45624</v>
      </c>
      <c r="C18" s="1090">
        <f t="shared" si="0"/>
        <v>0.10631297361283287</v>
      </c>
      <c r="D18" s="73">
        <f>+'Q18 CRLPV'!E18</f>
        <v>1353.1844398599999</v>
      </c>
      <c r="E18" s="1089">
        <f t="shared" si="1"/>
        <v>5.1603466081010033E-2</v>
      </c>
      <c r="F18" s="73">
        <f>+'Q16 CRLNV'!E18</f>
        <v>1668.8982205999998</v>
      </c>
      <c r="G18" s="1089">
        <f t="shared" si="2"/>
        <v>7.247289800250141E-2</v>
      </c>
      <c r="H18" s="73">
        <f>+'Q22 CLTTV'!E18</f>
        <v>1266.55405683</v>
      </c>
      <c r="I18" s="1089">
        <f t="shared" si="3"/>
        <v>6.5272269940414754E-2</v>
      </c>
      <c r="J18" s="75">
        <f>+'Q20 CPFTV'!E18</f>
        <v>1280.4143348599998</v>
      </c>
      <c r="K18" s="1089">
        <f t="shared" si="4"/>
        <v>8.2335266378818925E-2</v>
      </c>
      <c r="L18" s="73">
        <f>+'Q24 CMCTV'!E18</f>
        <v>901.9349255599999</v>
      </c>
      <c r="M18" s="1089">
        <f t="shared" si="5"/>
        <v>6.0799280526243275E-2</v>
      </c>
      <c r="N18" s="73">
        <f>+'Q30 CIRCV'!E18</f>
        <v>134.74870427000002</v>
      </c>
      <c r="O18" s="1088">
        <f t="shared" si="6"/>
        <v>4.848583033792047E-2</v>
      </c>
    </row>
    <row r="19" spans="1:15" ht="18" customHeight="1">
      <c r="A19" s="109" t="s">
        <v>250</v>
      </c>
      <c r="B19" s="71">
        <f>+'Q4 CAES'!E18</f>
        <v>104604</v>
      </c>
      <c r="C19" s="1090">
        <f t="shared" si="0"/>
        <v>0.24374807758628725</v>
      </c>
      <c r="D19" s="73">
        <f>+'Q18 CRLPV'!E19</f>
        <v>2776.0105035700003</v>
      </c>
      <c r="E19" s="1089">
        <f t="shared" si="1"/>
        <v>0.10586270403487856</v>
      </c>
      <c r="F19" s="73">
        <f>+'Q16 CRLNV'!E19</f>
        <v>1858.7329252500001</v>
      </c>
      <c r="G19" s="1089">
        <f t="shared" si="2"/>
        <v>8.0716582978382231E-2</v>
      </c>
      <c r="H19" s="73">
        <f>+'Q22 CLTTV'!E19</f>
        <v>3367.1129229399999</v>
      </c>
      <c r="I19" s="1089">
        <f t="shared" si="3"/>
        <v>0.17352524548069717</v>
      </c>
      <c r="J19" s="75">
        <f>+'Q20 CPFTV'!E19</f>
        <v>1650.26354528</v>
      </c>
      <c r="K19" s="1089">
        <f t="shared" si="4"/>
        <v>0.10611790644372897</v>
      </c>
      <c r="L19" s="73">
        <f>+'Q24 CMCTV'!E19</f>
        <v>2684.4757013799999</v>
      </c>
      <c r="M19" s="1089">
        <f t="shared" si="5"/>
        <v>0.18096005222632738</v>
      </c>
      <c r="N19" s="73">
        <f>+'Q30 CIRCV'!E19</f>
        <v>525.04395377000003</v>
      </c>
      <c r="O19" s="1088">
        <f t="shared" si="6"/>
        <v>0.1889234646103449</v>
      </c>
    </row>
    <row r="20" spans="1:15" ht="18" customHeight="1">
      <c r="A20" s="109" t="s">
        <v>421</v>
      </c>
      <c r="B20" s="71">
        <f>+'Q4 CAES'!E19</f>
        <v>19089</v>
      </c>
      <c r="C20" s="1090">
        <f t="shared" si="0"/>
        <v>4.4481158015416591E-2</v>
      </c>
      <c r="D20" s="73">
        <f>+'Q18 CRLPV'!E20</f>
        <v>1118.89503199</v>
      </c>
      <c r="E20" s="1089">
        <f t="shared" si="1"/>
        <v>4.2668878041104467E-2</v>
      </c>
      <c r="F20" s="73">
        <f>+'Q16 CRLNV'!E20</f>
        <v>1110.6037393299998</v>
      </c>
      <c r="G20" s="1089">
        <f t="shared" si="2"/>
        <v>4.8228628042231707E-2</v>
      </c>
      <c r="H20" s="73">
        <f>+'Q22 CLTTV'!E20</f>
        <v>1329.0800560599998</v>
      </c>
      <c r="I20" s="1089">
        <f t="shared" si="3"/>
        <v>6.8494567384433366E-2</v>
      </c>
      <c r="J20" s="75">
        <f>+'Q20 CPFTV'!E20</f>
        <v>702.8213197</v>
      </c>
      <c r="K20" s="1089">
        <f t="shared" si="4"/>
        <v>4.5193949332455512E-2</v>
      </c>
      <c r="L20" s="73">
        <f>+'Q24 CMCTV'!E20</f>
        <v>1018.3004280900001</v>
      </c>
      <c r="M20" s="1089">
        <f t="shared" si="5"/>
        <v>6.8643459337154739E-2</v>
      </c>
      <c r="N20" s="73">
        <f>+'Q30 CIRCV'!E20</f>
        <v>213.69098503000001</v>
      </c>
      <c r="O20" s="1088">
        <f t="shared" si="6"/>
        <v>7.6891164935783476E-2</v>
      </c>
    </row>
    <row r="21" spans="1:15" ht="18" customHeight="1">
      <c r="A21" s="109" t="s">
        <v>423</v>
      </c>
      <c r="B21" s="71">
        <f>+'Q4 CAES'!E20</f>
        <v>36093</v>
      </c>
      <c r="C21" s="1090">
        <f t="shared" si="0"/>
        <v>8.4103852284060504E-2</v>
      </c>
      <c r="D21" s="73">
        <f>+'Q18 CRLPV'!E21</f>
        <v>329.54965013999998</v>
      </c>
      <c r="E21" s="1089">
        <f t="shared" si="1"/>
        <v>1.2567321713193538E-2</v>
      </c>
      <c r="F21" s="73">
        <f>+'Q16 CRLNV'!E21</f>
        <v>1003.1448422999999</v>
      </c>
      <c r="G21" s="1089">
        <f t="shared" si="2"/>
        <v>4.3562161514922086E-2</v>
      </c>
      <c r="H21" s="73">
        <f>+'Q22 CLTTV'!E21</f>
        <v>304.71070383</v>
      </c>
      <c r="I21" s="1089">
        <f t="shared" si="3"/>
        <v>1.5703363947927495E-2</v>
      </c>
      <c r="J21" s="75">
        <f>+'Q20 CPFTV'!E21</f>
        <v>852.16626733999999</v>
      </c>
      <c r="K21" s="1089">
        <f t="shared" si="4"/>
        <v>5.4797368875251121E-2</v>
      </c>
      <c r="L21" s="73">
        <f>+'Q24 CMCTV'!E21</f>
        <v>222.88128125</v>
      </c>
      <c r="M21" s="1089">
        <f t="shared" si="5"/>
        <v>1.5024389408530354E-2</v>
      </c>
      <c r="N21" s="73">
        <f>+'Q30 CIRCV'!E21</f>
        <v>43.532405020000006</v>
      </c>
      <c r="O21" s="1088">
        <f t="shared" si="6"/>
        <v>1.5664008165689483E-2</v>
      </c>
    </row>
    <row r="22" spans="1:15" ht="18" customHeight="1">
      <c r="A22" s="109" t="s">
        <v>425</v>
      </c>
      <c r="B22" s="71">
        <f>+'Q4 CAES'!E21</f>
        <v>10025</v>
      </c>
      <c r="C22" s="1090">
        <f t="shared" si="0"/>
        <v>2.3360239357983727E-2</v>
      </c>
      <c r="D22" s="73">
        <f>+'Q18 CRLPV'!E22</f>
        <v>801.58178171000009</v>
      </c>
      <c r="E22" s="1089">
        <f t="shared" si="1"/>
        <v>3.0568189424279166E-2</v>
      </c>
      <c r="F22" s="73">
        <f>+'Q16 CRLNV'!E22</f>
        <v>615.76906794000001</v>
      </c>
      <c r="G22" s="1089">
        <f t="shared" si="2"/>
        <v>2.6740138076165546E-2</v>
      </c>
      <c r="H22" s="73">
        <f>+'Q22 CLTTV'!E22</f>
        <v>754.88822463999998</v>
      </c>
      <c r="I22" s="1089">
        <f t="shared" si="3"/>
        <v>3.8903407010409279E-2</v>
      </c>
      <c r="J22" s="75">
        <f>+'Q20 CPFTV'!E22</f>
        <v>608.79135399999996</v>
      </c>
      <c r="K22" s="1089">
        <f t="shared" si="4"/>
        <v>3.9147482917076606E-2</v>
      </c>
      <c r="L22" s="73">
        <f>+'Q24 CMCTV'!E22</f>
        <v>386.82591282999999</v>
      </c>
      <c r="M22" s="1089">
        <f t="shared" si="5"/>
        <v>2.6075869247849354E-2</v>
      </c>
      <c r="N22" s="73">
        <f>+'Q30 CIRCV'!E22</f>
        <v>68.554673109999996</v>
      </c>
      <c r="O22" s="1088">
        <f t="shared" si="6"/>
        <v>2.4667623093597987E-2</v>
      </c>
    </row>
    <row r="23" spans="1:15" ht="18" customHeight="1">
      <c r="A23" s="109" t="s">
        <v>426</v>
      </c>
      <c r="B23" s="71">
        <f>+'Q4 CAES'!E22</f>
        <v>8853</v>
      </c>
      <c r="C23" s="1090">
        <f t="shared" si="0"/>
        <v>2.0629246786656352E-2</v>
      </c>
      <c r="D23" s="73">
        <f>+'Q18 CRLPV'!E23</f>
        <v>10307.50627317</v>
      </c>
      <c r="E23" s="1089">
        <f t="shared" si="1"/>
        <v>0.39307505664368764</v>
      </c>
      <c r="F23" s="73">
        <f>+'Q16 CRLNV'!E23</f>
        <v>10368.03247283</v>
      </c>
      <c r="G23" s="1089">
        <f t="shared" si="2"/>
        <v>0.45023797773592711</v>
      </c>
      <c r="H23" s="73">
        <f>+'Q22 CLTTV'!E23</f>
        <v>3182.28031865</v>
      </c>
      <c r="I23" s="1089">
        <f t="shared" si="3"/>
        <v>0.16399983787890693</v>
      </c>
      <c r="J23" s="75">
        <f>+'Q20 CPFTV'!E23</f>
        <v>5134.7139965900005</v>
      </c>
      <c r="K23" s="1089">
        <f t="shared" si="4"/>
        <v>0.33018065572853261</v>
      </c>
      <c r="L23" s="73">
        <f>+'Q24 CMCTV'!E23</f>
        <v>3050.3587346599998</v>
      </c>
      <c r="M23" s="1089">
        <f t="shared" si="5"/>
        <v>0.20562416551185253</v>
      </c>
      <c r="N23" s="73">
        <f>+'Q30 CIRCV'!E23</f>
        <v>654.10659491999991</v>
      </c>
      <c r="O23" s="1088">
        <f t="shared" si="6"/>
        <v>0.23536331244163866</v>
      </c>
    </row>
    <row r="24" spans="1:15" ht="18" customHeight="1">
      <c r="A24" s="109" t="s">
        <v>427</v>
      </c>
      <c r="B24" s="71">
        <f>+'Q4 CAES'!E23</f>
        <v>27577</v>
      </c>
      <c r="C24" s="1090">
        <f t="shared" si="0"/>
        <v>6.4259882371582769E-2</v>
      </c>
      <c r="D24" s="73">
        <f>+'Q18 CRLPV'!E24</f>
        <v>986.45192253999994</v>
      </c>
      <c r="E24" s="1089">
        <f t="shared" si="1"/>
        <v>3.7618181842681085E-2</v>
      </c>
      <c r="F24" s="73">
        <f>+'Q16 CRLNV'!E24</f>
        <v>1166.7633608199999</v>
      </c>
      <c r="G24" s="1089">
        <f t="shared" si="2"/>
        <v>5.0667393012956287E-2</v>
      </c>
      <c r="H24" s="73">
        <f>+'Q22 CLTTV'!E24</f>
        <v>686.17349553999998</v>
      </c>
      <c r="I24" s="1089">
        <f t="shared" si="3"/>
        <v>3.5362171385675351E-2</v>
      </c>
      <c r="J24" s="75">
        <f>+'Q20 CPFTV'!E24</f>
        <v>789.23043069000005</v>
      </c>
      <c r="K24" s="1089">
        <f t="shared" si="4"/>
        <v>5.0750367264699676E-2</v>
      </c>
      <c r="L24" s="73">
        <f>+'Q24 CMCTV'!E24</f>
        <v>478.35775558</v>
      </c>
      <c r="M24" s="1089">
        <f t="shared" si="5"/>
        <v>3.2246015260308021E-2</v>
      </c>
      <c r="N24" s="73">
        <f>+'Q30 CIRCV'!E24</f>
        <v>101.42787946</v>
      </c>
      <c r="O24" s="1088">
        <f t="shared" si="6"/>
        <v>3.649619476250128E-2</v>
      </c>
    </row>
    <row r="25" spans="1:15" ht="18" customHeight="1">
      <c r="A25" s="109" t="s">
        <v>251</v>
      </c>
      <c r="B25" s="71">
        <f>+'Q4 CAES'!E24</f>
        <v>39434</v>
      </c>
      <c r="C25" s="1090">
        <f t="shared" si="0"/>
        <v>9.1889045271095288E-2</v>
      </c>
      <c r="D25" s="73">
        <f>+'Q18 CRLPV'!E25</f>
        <v>1394.08912799</v>
      </c>
      <c r="E25" s="1089">
        <f t="shared" si="1"/>
        <v>5.3163359636015095E-2</v>
      </c>
      <c r="F25" s="73">
        <f>+'Q16 CRLNV'!E25</f>
        <v>1525.8344572999999</v>
      </c>
      <c r="G25" s="1089">
        <f t="shared" si="2"/>
        <v>6.6260268977247058E-2</v>
      </c>
      <c r="H25" s="73">
        <f>+'Q22 CLTTV'!E25</f>
        <v>1157.7150699000001</v>
      </c>
      <c r="I25" s="1089">
        <f t="shared" si="3"/>
        <v>5.9663217806693022E-2</v>
      </c>
      <c r="J25" s="75">
        <f>+'Q20 CPFTV'!E25</f>
        <v>946.73850835000007</v>
      </c>
      <c r="K25" s="1089">
        <f t="shared" si="4"/>
        <v>6.0878705551672831E-2</v>
      </c>
      <c r="L25" s="73">
        <f>+'Q24 CMCTV'!E25</f>
        <v>1036.91271461</v>
      </c>
      <c r="M25" s="1089">
        <f t="shared" si="5"/>
        <v>6.9898110418175563E-2</v>
      </c>
      <c r="N25" s="73">
        <f>+'Q30 CIRCV'!E25</f>
        <v>133.75827133999999</v>
      </c>
      <c r="O25" s="1088">
        <f t="shared" si="6"/>
        <v>4.81294487069042E-2</v>
      </c>
    </row>
    <row r="26" spans="1:15" ht="18" customHeight="1">
      <c r="A26" s="109" t="s">
        <v>254</v>
      </c>
      <c r="B26" s="71">
        <f>+'Q4 CAES'!E25</f>
        <v>13448</v>
      </c>
      <c r="C26" s="1090">
        <f t="shared" si="0"/>
        <v>3.1336508617073829E-2</v>
      </c>
      <c r="D26" s="73">
        <f>+'Q18 CRLPV'!E26</f>
        <v>654.99618080999994</v>
      </c>
      <c r="E26" s="1089">
        <f t="shared" si="1"/>
        <v>2.4978171640162292E-2</v>
      </c>
      <c r="F26" s="73">
        <f>+'Q16 CRLNV'!E26</f>
        <v>366.38921212999998</v>
      </c>
      <c r="G26" s="1089">
        <f t="shared" si="2"/>
        <v>1.5910669489699585E-2</v>
      </c>
      <c r="H26" s="73">
        <f>+'Q22 CLTTV'!E26</f>
        <v>512.59418736999999</v>
      </c>
      <c r="I26" s="1089">
        <f t="shared" si="3"/>
        <v>2.6416706012251174E-2</v>
      </c>
      <c r="J26" s="75">
        <f>+'Q20 CPFTV'!E26</f>
        <v>323.06833155999999</v>
      </c>
      <c r="K26" s="1089">
        <f t="shared" si="4"/>
        <v>2.0774460589322925E-2</v>
      </c>
      <c r="L26" s="73">
        <f>+'Q24 CMCTV'!E26</f>
        <v>421.19879979000001</v>
      </c>
      <c r="M26" s="1089">
        <f t="shared" si="5"/>
        <v>2.8392939734370688E-2</v>
      </c>
      <c r="N26" s="73">
        <f>+'Q30 CIRCV'!E26</f>
        <v>64.700018389999997</v>
      </c>
      <c r="O26" s="1088">
        <f t="shared" si="6"/>
        <v>2.3280625453971748E-2</v>
      </c>
    </row>
    <row r="27" spans="1:15" ht="18" customHeight="1">
      <c r="A27" s="109" t="s">
        <v>236</v>
      </c>
      <c r="B27" s="71">
        <f>+'Q4 CAES'!E26</f>
        <v>489</v>
      </c>
      <c r="C27" s="1090">
        <f t="shared" si="0"/>
        <v>1.1394670370128721E-3</v>
      </c>
      <c r="D27" s="73">
        <f>+'Q18 CRLPV'!E27</f>
        <v>22.30446319</v>
      </c>
      <c r="E27" s="1089">
        <f t="shared" si="1"/>
        <v>8.5057703575085642E-4</v>
      </c>
      <c r="F27" s="73">
        <f>+'Q16 CRLNV'!E27</f>
        <v>31.58700546</v>
      </c>
      <c r="G27" s="1089">
        <f t="shared" si="2"/>
        <v>1.3716845021765466E-3</v>
      </c>
      <c r="H27" s="73">
        <f>+'Q22 CLTTV'!E27</f>
        <v>133.24424608000001</v>
      </c>
      <c r="I27" s="1089">
        <f t="shared" si="3"/>
        <v>6.8667849992194718E-3</v>
      </c>
      <c r="J27" s="75">
        <f>+'Q20 CPFTV'!E27</f>
        <v>17.822689480000001</v>
      </c>
      <c r="K27" s="1089">
        <f t="shared" si="4"/>
        <v>1.1460633062056612E-3</v>
      </c>
      <c r="L27" s="73">
        <f>+'Q24 CMCTV'!E27</f>
        <v>144.19673646000001</v>
      </c>
      <c r="M27" s="1089">
        <f t="shared" si="5"/>
        <v>9.7202775749669068E-3</v>
      </c>
      <c r="N27" s="73">
        <f>+'Q30 CIRCV'!E27</f>
        <v>34.643530460000001</v>
      </c>
      <c r="O27" s="1088">
        <f t="shared" si="6"/>
        <v>1.2465576936639286E-2</v>
      </c>
    </row>
    <row r="28" spans="1:15" ht="18" customHeight="1">
      <c r="A28" s="109" t="s">
        <v>246</v>
      </c>
      <c r="B28" s="71">
        <f>+'Q4 CAES'!E27</f>
        <v>6019</v>
      </c>
      <c r="C28" s="1090">
        <f t="shared" si="0"/>
        <v>1.4025464408549033E-2</v>
      </c>
      <c r="D28" s="73">
        <f>+'Q18 CRLPV'!E28</f>
        <v>58.703058549999994</v>
      </c>
      <c r="E28" s="1089">
        <f t="shared" si="1"/>
        <v>2.2386314840051511E-3</v>
      </c>
      <c r="F28" s="73">
        <f>+'Q16 CRLNV'!E28</f>
        <v>67.88246436</v>
      </c>
      <c r="G28" s="1089">
        <f t="shared" si="2"/>
        <v>2.947836395889988E-3</v>
      </c>
      <c r="H28" s="73">
        <f>+'Q22 CLTTV'!E28</f>
        <v>74.527743810000004</v>
      </c>
      <c r="I28" s="1089">
        <f t="shared" si="3"/>
        <v>3.8408112040569089E-3</v>
      </c>
      <c r="J28" s="75">
        <f>+'Q20 CPFTV'!E28</f>
        <v>61.749442549999998</v>
      </c>
      <c r="K28" s="1089">
        <f t="shared" si="4"/>
        <v>3.9707121848598535E-3</v>
      </c>
      <c r="L28" s="73">
        <f>+'Q24 CMCTV'!E28</f>
        <v>56.893332270000002</v>
      </c>
      <c r="M28" s="1089">
        <f t="shared" si="5"/>
        <v>3.8351698894560542E-3</v>
      </c>
      <c r="N28" s="73">
        <f>+'Q30 CIRCV'!E28</f>
        <v>11.469848599999999</v>
      </c>
      <c r="O28" s="1088">
        <f t="shared" si="6"/>
        <v>4.1271278728358674E-3</v>
      </c>
    </row>
    <row r="29" spans="1:15" ht="18" customHeight="1">
      <c r="A29" s="109" t="s">
        <v>430</v>
      </c>
      <c r="B29" s="71">
        <f>+'Q4 CAES'!E28</f>
        <v>24641</v>
      </c>
      <c r="C29" s="1090">
        <f t="shared" si="0"/>
        <v>5.7418419752626133E-2</v>
      </c>
      <c r="D29" s="73">
        <f>+'Q18 CRLPV'!E29</f>
        <v>500.57652044999998</v>
      </c>
      <c r="E29" s="1089">
        <f t="shared" si="1"/>
        <v>1.9089403286860228E-2</v>
      </c>
      <c r="F29" s="73">
        <f>+'Q16 CRLNV'!E29</f>
        <v>565.90139985000008</v>
      </c>
      <c r="G29" s="1089">
        <f t="shared" si="2"/>
        <v>2.4574604924713184E-2</v>
      </c>
      <c r="H29" s="73">
        <f>+'Q22 CLTTV'!E29</f>
        <v>650.85541201000001</v>
      </c>
      <c r="I29" s="1089">
        <f t="shared" si="3"/>
        <v>3.3542042612239434E-2</v>
      </c>
      <c r="J29" s="75">
        <f>+'Q20 CPFTV'!E29</f>
        <v>553.36797802000001</v>
      </c>
      <c r="K29" s="1089">
        <f t="shared" si="4"/>
        <v>3.5583559661386349E-2</v>
      </c>
      <c r="L29" s="73">
        <f>+'Q24 CMCTV'!E29</f>
        <v>520.64385619999996</v>
      </c>
      <c r="M29" s="1089">
        <f t="shared" si="5"/>
        <v>3.5096514138993805E-2</v>
      </c>
      <c r="N29" s="73">
        <f>+'Q30 CIRCV'!E29</f>
        <v>110.56855327</v>
      </c>
      <c r="O29" s="1088">
        <f t="shared" si="6"/>
        <v>3.9785229428377498E-2</v>
      </c>
    </row>
    <row r="30" spans="1:15" ht="18" customHeight="1">
      <c r="A30" s="109" t="s">
        <v>431</v>
      </c>
      <c r="B30" s="71">
        <f>+'Q4 CAES'!E29</f>
        <v>11735</v>
      </c>
      <c r="C30" s="1090">
        <f t="shared" si="0"/>
        <v>2.7344878689869231E-2</v>
      </c>
      <c r="D30" s="73">
        <f>+'Q18 CRLPV'!E30</f>
        <v>92.361519439999995</v>
      </c>
      <c r="E30" s="1089">
        <f t="shared" si="1"/>
        <v>3.5221913548648958E-3</v>
      </c>
      <c r="F30" s="73">
        <f>+'Q16 CRLNV'!E30</f>
        <v>142.33220321000002</v>
      </c>
      <c r="G30" s="1089">
        <f t="shared" si="2"/>
        <v>6.1808605931649449E-3</v>
      </c>
      <c r="H30" s="73">
        <f>+'Q22 CLTTV'!E30</f>
        <v>83.107066700000004</v>
      </c>
      <c r="I30" s="1089">
        <f t="shared" si="3"/>
        <v>4.2829493635474225E-3</v>
      </c>
      <c r="J30" s="75">
        <f>+'Q20 CPFTV'!E30</f>
        <v>98.002160010000011</v>
      </c>
      <c r="K30" s="1089">
        <f t="shared" si="4"/>
        <v>6.3018928564285816E-3</v>
      </c>
      <c r="L30" s="73">
        <f>+'Q24 CMCTV'!E30</f>
        <v>54.074348409999999</v>
      </c>
      <c r="M30" s="1089">
        <f t="shared" si="5"/>
        <v>3.6451426650455161E-3</v>
      </c>
      <c r="N30" s="73">
        <f>+'Q30 CIRCV'!E30</f>
        <v>10.29428177</v>
      </c>
      <c r="O30" s="1088">
        <f t="shared" si="6"/>
        <v>3.7041306041121721E-3</v>
      </c>
    </row>
    <row r="31" spans="1:15" ht="18" customHeight="1">
      <c r="A31" s="109" t="s">
        <v>432</v>
      </c>
      <c r="B31" s="71">
        <f>+'Q4 CAES'!E30</f>
        <v>22951</v>
      </c>
      <c r="C31" s="1090">
        <f t="shared" si="0"/>
        <v>5.3480384389534612E-2</v>
      </c>
      <c r="D31" s="73">
        <f>+'Q18 CRLPV'!E31</f>
        <v>48.120375459999998</v>
      </c>
      <c r="E31" s="1089">
        <f t="shared" si="1"/>
        <v>1.8350626047048593E-3</v>
      </c>
      <c r="F31" s="73">
        <f>+'Q16 CRLNV'!E31</f>
        <v>85.96265262</v>
      </c>
      <c r="G31" s="1089">
        <f t="shared" si="2"/>
        <v>3.7329793263929144E-3</v>
      </c>
      <c r="H31" s="73">
        <f>+'Q22 CLTTV'!E31</f>
        <v>65.187372659999994</v>
      </c>
      <c r="I31" s="1089">
        <f t="shared" si="3"/>
        <v>3.3594521781560556E-3</v>
      </c>
      <c r="J31" s="75">
        <f>+'Q20 CPFTV'!E31</f>
        <v>77.467109780000001</v>
      </c>
      <c r="K31" s="1089">
        <f t="shared" si="4"/>
        <v>4.9814149573941691E-3</v>
      </c>
      <c r="L31" s="73">
        <f>+'Q24 CMCTV'!E31</f>
        <v>82.493103810000008</v>
      </c>
      <c r="M31" s="1089">
        <f t="shared" si="5"/>
        <v>5.5608461518558286E-3</v>
      </c>
      <c r="N31" s="73">
        <f>+'Q30 CIRCV'!E31</f>
        <v>17.486919760000003</v>
      </c>
      <c r="O31" s="1088">
        <f t="shared" si="6"/>
        <v>6.2922150473320388E-3</v>
      </c>
    </row>
    <row r="32" spans="1:15" ht="18" customHeight="1">
      <c r="A32" s="109" t="s">
        <v>256</v>
      </c>
      <c r="B32" s="71">
        <f>+'Q4 CAES'!E31</f>
        <v>1</v>
      </c>
      <c r="C32" s="1090">
        <f t="shared" si="0"/>
        <v>2.3301984396991246E-6</v>
      </c>
      <c r="D32" s="73">
        <f>+'Q18 CRLPV'!E32</f>
        <v>0</v>
      </c>
      <c r="E32" s="1089">
        <f t="shared" si="1"/>
        <v>0</v>
      </c>
      <c r="F32" s="73">
        <f>+'Q16 CRLNV'!E32</f>
        <v>4.2376099999999993E-3</v>
      </c>
      <c r="G32" s="1089">
        <f t="shared" si="2"/>
        <v>1.8402073506553777E-7</v>
      </c>
      <c r="H32" s="73">
        <f>+'Q22 CLTTV'!E32</f>
        <v>0</v>
      </c>
      <c r="I32" s="1089">
        <f t="shared" si="3"/>
        <v>0</v>
      </c>
      <c r="J32" s="75">
        <f>+'Q20 CPFTV'!E32</f>
        <v>4.0876100000000002E-3</v>
      </c>
      <c r="K32" s="1089">
        <f t="shared" si="4"/>
        <v>2.6284808677928682E-7</v>
      </c>
      <c r="L32" s="73">
        <f>+'Q24 CMCTV'!E32</f>
        <v>0</v>
      </c>
      <c r="M32" s="1089">
        <f t="shared" si="5"/>
        <v>0</v>
      </c>
      <c r="N32" s="848">
        <f>+'Q30 CIRCV'!E32</f>
        <v>0</v>
      </c>
      <c r="O32" s="1127">
        <f t="shared" si="6"/>
        <v>0</v>
      </c>
    </row>
    <row r="33" spans="1:15" ht="18" customHeight="1" thickBot="1">
      <c r="A33" s="109" t="s">
        <v>433</v>
      </c>
      <c r="B33" s="71">
        <f>+'Q4 CAES'!E32</f>
        <v>9</v>
      </c>
      <c r="C33" s="1090">
        <f t="shared" si="0"/>
        <v>2.0971785957292124E-5</v>
      </c>
      <c r="D33" s="73">
        <f>+'Q18 CRLPV'!E33</f>
        <v>2.5610900000000002E-2</v>
      </c>
      <c r="E33" s="1089">
        <f t="shared" si="1"/>
        <v>9.7666745975210397E-7</v>
      </c>
      <c r="F33" s="73">
        <f>+'Q16 CRLNV'!E33</f>
        <v>8.57109E-3</v>
      </c>
      <c r="G33" s="1089">
        <f t="shared" si="2"/>
        <v>3.7220468191100177E-7</v>
      </c>
      <c r="H33" s="73">
        <f>+'Q22 CLTTV'!E33</f>
        <v>2.5610900000000002E-2</v>
      </c>
      <c r="I33" s="1089">
        <f t="shared" si="3"/>
        <v>1.3198659537682452E-6</v>
      </c>
      <c r="J33" s="75">
        <f>+'Q20 CPFTV'!E33</f>
        <v>7.9299899999999996E-3</v>
      </c>
      <c r="K33" s="1089">
        <f t="shared" si="4"/>
        <v>5.0992699882789125E-7</v>
      </c>
      <c r="L33" s="73">
        <f>+'Q24 CMCTV'!E33</f>
        <v>0</v>
      </c>
      <c r="M33" s="1089">
        <f t="shared" si="5"/>
        <v>0</v>
      </c>
      <c r="N33" s="848">
        <f>+'Q30 CIRCV'!E33</f>
        <v>0</v>
      </c>
      <c r="O33" s="1128">
        <f t="shared" si="6"/>
        <v>0</v>
      </c>
    </row>
    <row r="34" spans="1:15" s="86" customFormat="1" ht="21" customHeight="1" thickTop="1" thickBot="1">
      <c r="A34" s="110" t="s">
        <v>105</v>
      </c>
      <c r="B34" s="81">
        <f>'Q4 CAES'!E33</f>
        <v>429148</v>
      </c>
      <c r="C34" s="111">
        <f t="shared" si="0"/>
        <v>1</v>
      </c>
      <c r="D34" s="83">
        <f>+'Q18 CRLPV'!E34</f>
        <v>26222.743211389999</v>
      </c>
      <c r="E34" s="82">
        <f t="shared" si="1"/>
        <v>1</v>
      </c>
      <c r="F34" s="83">
        <f>+'Q16 CRLNV'!E34</f>
        <v>23027.894103839997</v>
      </c>
      <c r="G34" s="82">
        <f t="shared" si="2"/>
        <v>1</v>
      </c>
      <c r="H34" s="83">
        <f>+'Q22 CLTTV'!E34</f>
        <v>19404.167466309998</v>
      </c>
      <c r="I34" s="82">
        <f t="shared" si="3"/>
        <v>1</v>
      </c>
      <c r="J34" s="84">
        <f>+'Q20 CPFTV'!E34</f>
        <v>15551.225995540004</v>
      </c>
      <c r="K34" s="82">
        <f t="shared" si="4"/>
        <v>1</v>
      </c>
      <c r="L34" s="83">
        <f>+'Q24 CMCTV'!E34</f>
        <v>14834.631557370001</v>
      </c>
      <c r="M34" s="82">
        <f t="shared" si="5"/>
        <v>1</v>
      </c>
      <c r="N34" s="83">
        <f>+'Q30 CIRCV'!E34</f>
        <v>2779.1357460699996</v>
      </c>
      <c r="O34" s="85">
        <f>+N34/N$34</f>
        <v>1</v>
      </c>
    </row>
    <row r="35" spans="1:15" s="200" customFormat="1" ht="13.5" thickTop="1">
      <c r="A35" s="1291" t="s">
        <v>400</v>
      </c>
      <c r="B35" s="1457"/>
      <c r="C35" s="1457"/>
      <c r="D35" s="1457"/>
      <c r="E35" s="1457"/>
      <c r="F35" s="1457"/>
    </row>
    <row r="36" spans="1:15" s="568" customFormat="1">
      <c r="A36" s="864" t="s">
        <v>617</v>
      </c>
      <c r="C36" s="615"/>
    </row>
    <row r="37" spans="1:15" s="16" customFormat="1" ht="14.25" customHeight="1">
      <c r="A37" s="199" t="str">
        <f>+data!A1</f>
        <v>Fonte: AT - Autoridade Tributária e Aduaneira</v>
      </c>
    </row>
    <row r="38" spans="1:15" s="16" customFormat="1" ht="14.25" customHeight="1">
      <c r="A38" s="282" t="str">
        <f>+data!A2</f>
        <v>Data: 2015-11</v>
      </c>
    </row>
    <row r="39" spans="1:15">
      <c r="A39" s="199" t="str">
        <f>+data!A3</f>
        <v xml:space="preserve"> </v>
      </c>
      <c r="B39" s="88"/>
      <c r="C39" s="88"/>
      <c r="D39" s="88"/>
      <c r="E39" s="88"/>
      <c r="F39" s="88"/>
      <c r="G39" s="88"/>
      <c r="H39" s="88"/>
      <c r="I39" s="88"/>
      <c r="J39" s="88"/>
      <c r="K39" s="88"/>
      <c r="L39" s="88"/>
      <c r="M39" s="88"/>
      <c r="N39" s="88"/>
      <c r="O39" s="88"/>
    </row>
    <row r="40" spans="1:15">
      <c r="B40" s="88"/>
      <c r="C40" s="88"/>
      <c r="D40" s="88"/>
      <c r="E40" s="88"/>
      <c r="F40" s="88"/>
      <c r="G40" s="88"/>
      <c r="H40" s="88"/>
      <c r="I40" s="88"/>
      <c r="J40" s="88"/>
      <c r="K40" s="88"/>
      <c r="L40" s="88"/>
      <c r="M40" s="88"/>
      <c r="N40" s="88"/>
      <c r="O40" s="88"/>
    </row>
    <row r="41" spans="1:15">
      <c r="B41" s="88"/>
      <c r="C41" s="88"/>
      <c r="D41" s="88"/>
      <c r="E41" s="88"/>
      <c r="F41" s="88"/>
      <c r="G41" s="88"/>
      <c r="H41" s="88"/>
      <c r="I41" s="88"/>
      <c r="J41" s="88"/>
      <c r="K41" s="88"/>
      <c r="L41" s="88"/>
      <c r="M41" s="88"/>
      <c r="N41" s="88"/>
      <c r="O41" s="88"/>
    </row>
    <row r="42" spans="1:15">
      <c r="B42" s="88"/>
      <c r="C42" s="88"/>
      <c r="D42" s="88"/>
      <c r="E42" s="88"/>
      <c r="F42" s="88"/>
      <c r="G42" s="88"/>
      <c r="H42" s="88"/>
      <c r="I42" s="88"/>
      <c r="J42" s="88"/>
      <c r="K42" s="88"/>
      <c r="L42" s="88"/>
      <c r="M42" s="88"/>
      <c r="N42" s="88"/>
      <c r="O42" s="88"/>
    </row>
    <row r="43" spans="1:15">
      <c r="B43" s="88"/>
      <c r="C43" s="88"/>
      <c r="D43" s="88"/>
      <c r="E43" s="88"/>
      <c r="F43" s="88"/>
      <c r="G43" s="88"/>
      <c r="H43" s="88"/>
      <c r="I43" s="88"/>
      <c r="J43" s="88"/>
      <c r="K43" s="88"/>
      <c r="L43" s="88"/>
      <c r="M43" s="88"/>
      <c r="N43" s="88"/>
      <c r="O43" s="88"/>
    </row>
    <row r="44" spans="1:15">
      <c r="B44" s="88"/>
      <c r="C44" s="88"/>
      <c r="D44" s="88"/>
      <c r="E44" s="88"/>
      <c r="F44" s="88"/>
      <c r="G44" s="88"/>
      <c r="H44" s="88"/>
      <c r="I44" s="88"/>
      <c r="J44" s="88"/>
      <c r="K44" s="88"/>
      <c r="L44" s="88"/>
      <c r="M44" s="88"/>
      <c r="N44" s="88"/>
      <c r="O44" s="88"/>
    </row>
    <row r="45" spans="1:15">
      <c r="B45" s="88"/>
      <c r="C45" s="88"/>
      <c r="D45" s="88"/>
      <c r="E45" s="88"/>
      <c r="F45" s="88"/>
      <c r="G45" s="88"/>
      <c r="H45" s="88"/>
      <c r="I45" s="88"/>
      <c r="J45" s="88"/>
      <c r="K45" s="88"/>
      <c r="L45" s="88"/>
      <c r="M45" s="88"/>
      <c r="N45" s="88"/>
      <c r="O45" s="88"/>
    </row>
    <row r="46" spans="1:15">
      <c r="B46" s="88"/>
      <c r="C46" s="88"/>
      <c r="D46" s="88"/>
      <c r="E46" s="88"/>
      <c r="F46" s="88"/>
      <c r="G46" s="88"/>
      <c r="H46" s="88"/>
      <c r="I46" s="88"/>
      <c r="J46" s="88"/>
      <c r="K46" s="88"/>
      <c r="L46" s="88"/>
      <c r="M46" s="88"/>
      <c r="N46" s="88"/>
      <c r="O46" s="88"/>
    </row>
    <row r="47" spans="1:15">
      <c r="B47" s="88"/>
      <c r="C47" s="88"/>
      <c r="D47" s="88"/>
      <c r="E47" s="88"/>
      <c r="F47" s="88"/>
      <c r="G47" s="88"/>
      <c r="H47" s="88"/>
      <c r="I47" s="88"/>
      <c r="J47" s="88"/>
      <c r="K47" s="88"/>
      <c r="L47" s="88"/>
      <c r="M47" s="88"/>
      <c r="N47" s="88"/>
      <c r="O47" s="88"/>
    </row>
    <row r="48" spans="1:15">
      <c r="B48" s="88"/>
      <c r="C48" s="88"/>
      <c r="D48" s="88"/>
      <c r="E48" s="88"/>
      <c r="F48" s="88"/>
      <c r="G48" s="88"/>
      <c r="H48" s="88"/>
      <c r="I48" s="88"/>
      <c r="J48" s="88"/>
      <c r="K48" s="88"/>
      <c r="L48" s="88"/>
      <c r="M48" s="88"/>
      <c r="N48" s="88"/>
      <c r="O48" s="88"/>
    </row>
    <row r="49" spans="2:15">
      <c r="B49" s="88"/>
      <c r="C49" s="88"/>
      <c r="D49" s="88"/>
      <c r="E49" s="88"/>
      <c r="F49" s="88"/>
      <c r="G49" s="88"/>
      <c r="H49" s="88"/>
      <c r="I49" s="88"/>
      <c r="J49" s="88"/>
      <c r="K49" s="88"/>
      <c r="L49" s="88"/>
      <c r="M49" s="88"/>
      <c r="N49" s="88"/>
      <c r="O49" s="88"/>
    </row>
    <row r="50" spans="2:15">
      <c r="B50" s="88"/>
      <c r="C50" s="88"/>
      <c r="D50" s="88"/>
      <c r="E50" s="88"/>
      <c r="F50" s="88"/>
      <c r="G50" s="88"/>
      <c r="H50" s="88"/>
      <c r="I50" s="88"/>
      <c r="J50" s="88"/>
      <c r="K50" s="88"/>
      <c r="L50" s="88"/>
      <c r="M50" s="88"/>
      <c r="N50" s="88"/>
      <c r="O50" s="88"/>
    </row>
    <row r="51" spans="2:15">
      <c r="B51" s="88"/>
      <c r="C51" s="88"/>
      <c r="D51" s="88"/>
      <c r="E51" s="88"/>
      <c r="F51" s="88"/>
      <c r="G51" s="88"/>
      <c r="H51" s="88"/>
      <c r="I51" s="88"/>
      <c r="J51" s="88"/>
      <c r="K51" s="88"/>
      <c r="L51" s="88"/>
      <c r="M51" s="88"/>
      <c r="N51" s="88"/>
      <c r="O51" s="88"/>
    </row>
    <row r="52" spans="2:15">
      <c r="B52" s="88"/>
      <c r="C52" s="88"/>
      <c r="D52" s="88"/>
      <c r="E52" s="88"/>
      <c r="F52" s="88"/>
      <c r="G52" s="88"/>
      <c r="H52" s="88"/>
      <c r="I52" s="88"/>
      <c r="J52" s="88"/>
      <c r="K52" s="88"/>
      <c r="L52" s="88"/>
      <c r="M52" s="88"/>
      <c r="N52" s="88"/>
      <c r="O52" s="88"/>
    </row>
    <row r="53" spans="2:15">
      <c r="B53" s="88"/>
      <c r="C53" s="88"/>
      <c r="D53" s="88"/>
      <c r="E53" s="88"/>
      <c r="F53" s="88"/>
      <c r="G53" s="88"/>
      <c r="H53" s="88"/>
      <c r="I53" s="88"/>
      <c r="J53" s="88"/>
      <c r="K53" s="88"/>
      <c r="L53" s="88"/>
      <c r="M53" s="88"/>
      <c r="N53" s="88"/>
      <c r="O53" s="88"/>
    </row>
    <row r="54" spans="2:15">
      <c r="B54" s="88"/>
      <c r="C54" s="88"/>
      <c r="D54" s="88"/>
      <c r="E54" s="88"/>
      <c r="F54" s="88"/>
      <c r="G54" s="88"/>
      <c r="H54" s="88"/>
      <c r="I54" s="88"/>
      <c r="J54" s="88"/>
      <c r="K54" s="88"/>
      <c r="L54" s="88"/>
      <c r="M54" s="88"/>
      <c r="N54" s="88"/>
      <c r="O54" s="88"/>
    </row>
    <row r="55" spans="2:15">
      <c r="B55" s="88"/>
      <c r="C55" s="88"/>
      <c r="D55" s="88"/>
      <c r="E55" s="88"/>
      <c r="F55" s="88"/>
      <c r="G55" s="88"/>
      <c r="H55" s="88"/>
      <c r="I55" s="88"/>
      <c r="J55" s="88"/>
      <c r="K55" s="88"/>
      <c r="L55" s="88"/>
      <c r="M55" s="88"/>
      <c r="N55" s="88"/>
      <c r="O55" s="88"/>
    </row>
    <row r="56" spans="2:15">
      <c r="B56" s="88"/>
      <c r="C56" s="88"/>
      <c r="D56" s="88"/>
      <c r="E56" s="88"/>
      <c r="F56" s="88"/>
      <c r="G56" s="88"/>
      <c r="H56" s="88"/>
      <c r="I56" s="88"/>
      <c r="J56" s="88"/>
      <c r="K56" s="88"/>
      <c r="L56" s="88"/>
      <c r="M56" s="88"/>
      <c r="N56" s="88"/>
      <c r="O56" s="88"/>
    </row>
    <row r="57" spans="2:15">
      <c r="B57" s="88"/>
      <c r="C57" s="88"/>
      <c r="D57" s="88"/>
      <c r="E57" s="88"/>
      <c r="F57" s="88"/>
      <c r="G57" s="88"/>
      <c r="H57" s="88"/>
      <c r="I57" s="88"/>
      <c r="J57" s="88"/>
      <c r="K57" s="88"/>
      <c r="L57" s="88"/>
      <c r="M57" s="88"/>
      <c r="N57" s="88"/>
      <c r="O57" s="88"/>
    </row>
    <row r="58" spans="2:15">
      <c r="B58" s="88"/>
      <c r="C58" s="88"/>
      <c r="D58" s="88"/>
      <c r="E58" s="88"/>
      <c r="F58" s="88"/>
      <c r="G58" s="88"/>
      <c r="H58" s="88"/>
      <c r="I58" s="88"/>
      <c r="J58" s="88"/>
      <c r="K58" s="88"/>
      <c r="L58" s="88"/>
      <c r="M58" s="88"/>
      <c r="N58" s="88"/>
      <c r="O58" s="88"/>
    </row>
    <row r="59" spans="2:15">
      <c r="B59" s="88"/>
      <c r="C59" s="88"/>
      <c r="D59" s="88"/>
      <c r="E59" s="88"/>
      <c r="F59" s="88"/>
      <c r="G59" s="88"/>
      <c r="H59" s="88"/>
      <c r="I59" s="88"/>
      <c r="J59" s="88"/>
      <c r="K59" s="88"/>
      <c r="L59" s="88"/>
      <c r="M59" s="88"/>
      <c r="N59" s="88"/>
      <c r="O59" s="88"/>
    </row>
    <row r="60" spans="2:15">
      <c r="B60" s="88"/>
      <c r="C60" s="88"/>
      <c r="D60" s="88"/>
      <c r="E60" s="88"/>
      <c r="F60" s="88"/>
      <c r="G60" s="88"/>
      <c r="H60" s="88"/>
      <c r="I60" s="88"/>
      <c r="J60" s="88"/>
      <c r="K60" s="88"/>
      <c r="L60" s="88"/>
      <c r="M60" s="88"/>
      <c r="N60" s="88"/>
      <c r="O60" s="88"/>
    </row>
    <row r="61" spans="2:15">
      <c r="B61" s="88"/>
      <c r="C61" s="88"/>
      <c r="D61" s="88"/>
      <c r="E61" s="88"/>
      <c r="F61" s="88"/>
      <c r="G61" s="88"/>
      <c r="H61" s="88"/>
      <c r="I61" s="88"/>
      <c r="J61" s="88"/>
      <c r="K61" s="88"/>
      <c r="L61" s="88"/>
      <c r="M61" s="88"/>
      <c r="N61" s="88"/>
      <c r="O61" s="88"/>
    </row>
    <row r="62" spans="2:15">
      <c r="B62" s="88"/>
      <c r="C62" s="88"/>
      <c r="D62" s="88"/>
      <c r="E62" s="88"/>
      <c r="F62" s="88"/>
      <c r="G62" s="88"/>
      <c r="H62" s="88"/>
      <c r="I62" s="88"/>
      <c r="J62" s="88"/>
      <c r="K62" s="88"/>
      <c r="L62" s="88"/>
      <c r="M62" s="88"/>
      <c r="N62" s="88"/>
      <c r="O62" s="88"/>
    </row>
    <row r="63" spans="2:15">
      <c r="B63" s="88"/>
      <c r="C63" s="88"/>
      <c r="D63" s="88"/>
      <c r="E63" s="88"/>
      <c r="F63" s="88"/>
      <c r="G63" s="88"/>
      <c r="H63" s="88"/>
      <c r="I63" s="88"/>
      <c r="J63" s="88"/>
      <c r="K63" s="88"/>
      <c r="L63" s="88"/>
      <c r="M63" s="88"/>
      <c r="N63" s="88"/>
      <c r="O63" s="88"/>
    </row>
  </sheetData>
  <mergeCells count="3">
    <mergeCell ref="A6:O6"/>
    <mergeCell ref="A4:O4"/>
    <mergeCell ref="A9:A11"/>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D12:O34"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8" enableFormatConditionsCalculation="0">
    <tabColor theme="6" tint="0.59999389629810485"/>
    <pageSetUpPr fitToPage="1"/>
  </sheetPr>
  <dimension ref="A1:P64"/>
  <sheetViews>
    <sheetView zoomScaleNormal="100" workbookViewId="0">
      <selection activeCell="A9" sqref="A9:A11"/>
    </sheetView>
  </sheetViews>
  <sheetFormatPr defaultRowHeight="12.75"/>
  <cols>
    <col min="1" max="1" width="7.85546875" style="195" customWidth="1"/>
    <col min="2" max="2" width="12.140625" bestFit="1" customWidth="1"/>
    <col min="3" max="3" width="8.140625" bestFit="1" customWidth="1"/>
    <col min="4" max="4" width="9.7109375" customWidth="1"/>
    <col min="5" max="5" width="8.140625" bestFit="1" customWidth="1"/>
    <col min="6" max="6" width="9.7109375" customWidth="1"/>
    <col min="7" max="7" width="8.140625" bestFit="1" customWidth="1"/>
    <col min="8" max="8" width="9.7109375" customWidth="1"/>
    <col min="9" max="9" width="8.140625" bestFit="1" customWidth="1"/>
    <col min="10" max="10" width="9.7109375" customWidth="1"/>
    <col min="11" max="11" width="8.140625" bestFit="1" customWidth="1"/>
    <col min="12" max="12" width="9.7109375" customWidth="1"/>
    <col min="13" max="13" width="8.140625" bestFit="1" customWidth="1"/>
    <col min="14" max="14" width="9.7109375" customWidth="1"/>
    <col min="15" max="15" width="8.140625" bestFit="1" customWidth="1"/>
    <col min="16" max="16" width="5" customWidth="1"/>
  </cols>
  <sheetData>
    <row r="1" spans="1:16" s="195" customFormat="1" ht="27.75">
      <c r="A1" s="1183" t="s">
        <v>563</v>
      </c>
      <c r="B1" s="206"/>
      <c r="C1" s="206"/>
      <c r="D1" s="206"/>
      <c r="E1" s="206"/>
      <c r="F1" s="206"/>
      <c r="G1" s="206"/>
      <c r="H1" s="206"/>
      <c r="I1" s="206"/>
    </row>
    <row r="2" spans="1:16" s="454" customFormat="1" ht="26.25">
      <c r="A2" s="708" t="s">
        <v>520</v>
      </c>
      <c r="F2" s="662"/>
      <c r="H2" s="662"/>
    </row>
    <row r="3" spans="1:16" s="454" customFormat="1">
      <c r="A3" s="216"/>
    </row>
    <row r="4" spans="1:16" s="454" customFormat="1" ht="23.25">
      <c r="A4" s="1625" t="s">
        <v>712</v>
      </c>
      <c r="B4" s="1625"/>
      <c r="C4" s="1625"/>
      <c r="D4" s="1625"/>
      <c r="E4" s="1625"/>
      <c r="F4" s="1625"/>
      <c r="G4" s="1625"/>
      <c r="H4" s="1625"/>
      <c r="I4" s="1625"/>
      <c r="J4" s="1625"/>
      <c r="K4" s="1625"/>
      <c r="L4" s="1625"/>
      <c r="M4" s="1625"/>
      <c r="N4" s="1625"/>
      <c r="O4" s="1625"/>
      <c r="P4" s="2"/>
    </row>
    <row r="5" spans="1:16" ht="15" customHeight="1">
      <c r="A5" s="15"/>
      <c r="B5" s="15"/>
      <c r="C5" s="15"/>
      <c r="D5" s="15"/>
      <c r="E5" s="15"/>
      <c r="F5" s="15"/>
      <c r="G5" s="15"/>
      <c r="H5" s="15"/>
      <c r="I5" s="15"/>
      <c r="J5" s="15"/>
      <c r="K5" s="15"/>
      <c r="L5" s="15"/>
      <c r="M5" s="15"/>
      <c r="N5" s="15"/>
      <c r="O5" s="15"/>
      <c r="P5" s="15"/>
    </row>
    <row r="6" spans="1:16" ht="15" customHeight="1">
      <c r="A6" s="1624" t="s">
        <v>120</v>
      </c>
      <c r="B6" s="1624"/>
      <c r="C6" s="1624"/>
      <c r="D6" s="1624"/>
      <c r="E6" s="1624"/>
      <c r="F6" s="1624"/>
      <c r="G6" s="1624"/>
      <c r="H6" s="1624"/>
      <c r="I6" s="1624"/>
      <c r="J6" s="1624"/>
      <c r="K6" s="1624"/>
      <c r="L6" s="1624"/>
      <c r="M6" s="1624"/>
      <c r="N6" s="1624"/>
      <c r="O6" s="1624"/>
      <c r="P6" s="15"/>
    </row>
    <row r="7" spans="1:16" ht="15" customHeight="1"/>
    <row r="8" spans="1:16" ht="13.5" thickBot="1">
      <c r="A8" s="199" t="s">
        <v>141</v>
      </c>
    </row>
    <row r="9" spans="1:16" ht="24.95" customHeight="1" thickTop="1">
      <c r="A9" s="1524" t="s">
        <v>121</v>
      </c>
      <c r="B9" s="99"/>
      <c r="C9" s="55"/>
      <c r="D9" s="56" t="s">
        <v>108</v>
      </c>
      <c r="E9" s="56"/>
      <c r="F9" s="56"/>
      <c r="G9" s="56"/>
      <c r="H9" s="57" t="s">
        <v>109</v>
      </c>
      <c r="I9" s="56"/>
      <c r="J9" s="56"/>
      <c r="K9" s="56"/>
      <c r="L9" s="58" t="s">
        <v>110</v>
      </c>
      <c r="M9" s="59"/>
      <c r="N9" s="58" t="s">
        <v>111</v>
      </c>
      <c r="O9" s="60"/>
    </row>
    <row r="10" spans="1:16" ht="24.95" customHeight="1">
      <c r="A10" s="1626"/>
      <c r="B10" s="101" t="s">
        <v>113</v>
      </c>
      <c r="C10" s="62"/>
      <c r="D10" s="63" t="s">
        <v>114</v>
      </c>
      <c r="E10" s="63"/>
      <c r="F10" s="63" t="s">
        <v>115</v>
      </c>
      <c r="G10" s="63"/>
      <c r="H10" s="63" t="s">
        <v>114</v>
      </c>
      <c r="I10" s="63"/>
      <c r="J10" s="63" t="s">
        <v>115</v>
      </c>
      <c r="K10" s="63"/>
      <c r="L10" s="64" t="s">
        <v>704</v>
      </c>
      <c r="M10" s="65"/>
      <c r="N10" s="64" t="s">
        <v>823</v>
      </c>
      <c r="O10" s="66"/>
    </row>
    <row r="11" spans="1:16" s="107" customFormat="1" ht="24.95" customHeight="1" thickBot="1">
      <c r="A11" s="1525"/>
      <c r="B11" s="103" t="s">
        <v>117</v>
      </c>
      <c r="C11" s="104" t="s">
        <v>73</v>
      </c>
      <c r="D11" s="104" t="s">
        <v>118</v>
      </c>
      <c r="E11" s="105" t="s">
        <v>73</v>
      </c>
      <c r="F11" s="104" t="s">
        <v>118</v>
      </c>
      <c r="G11" s="105" t="s">
        <v>73</v>
      </c>
      <c r="H11" s="104" t="s">
        <v>118</v>
      </c>
      <c r="I11" s="105" t="s">
        <v>73</v>
      </c>
      <c r="J11" s="105" t="s">
        <v>118</v>
      </c>
      <c r="K11" s="105" t="s">
        <v>73</v>
      </c>
      <c r="L11" s="104" t="s">
        <v>118</v>
      </c>
      <c r="M11" s="105" t="s">
        <v>73</v>
      </c>
      <c r="N11" s="104" t="s">
        <v>118</v>
      </c>
      <c r="O11" s="106" t="s">
        <v>73</v>
      </c>
    </row>
    <row r="12" spans="1:16" ht="18" customHeight="1" thickTop="1">
      <c r="A12" s="108" t="s">
        <v>336</v>
      </c>
      <c r="B12" s="71">
        <f>+'Q4 CAES'!G11</f>
        <v>777</v>
      </c>
      <c r="C12" s="1090">
        <f>+B12/B$34</f>
        <v>1.7652350920557606E-3</v>
      </c>
      <c r="D12" s="73">
        <f>+'Q18 CRLPV'!G12</f>
        <v>5.2110980499999995</v>
      </c>
      <c r="E12" s="1089">
        <f t="shared" ref="E12:E34" si="0">+D12/D$34</f>
        <v>1.7404406147242404E-4</v>
      </c>
      <c r="F12" s="73">
        <f>+'Q16 CRLNV'!G12</f>
        <v>0.78026530000000005</v>
      </c>
      <c r="G12" s="1089">
        <f>+F12/F$34</f>
        <v>2.051725615283187E-5</v>
      </c>
      <c r="H12" s="73">
        <f>+'Q22 CLTTV'!G12</f>
        <v>0.96670857999999993</v>
      </c>
      <c r="I12" s="1089">
        <f t="shared" ref="I12:I34" si="1">+H12/H$34</f>
        <v>4.335502607469852E-5</v>
      </c>
      <c r="J12" s="75">
        <f>+'Q20 CPFTV'!G12</f>
        <v>0.88348172000000003</v>
      </c>
      <c r="K12" s="1089">
        <f t="shared" ref="K12:K34" si="2">+J12/J$34</f>
        <v>3.3060114076466093E-5</v>
      </c>
      <c r="L12" s="73">
        <f>+'Q24 CMCTV'!G12</f>
        <v>2.8157317499999999</v>
      </c>
      <c r="M12" s="1089">
        <f t="shared" ref="M12:M34" si="3">+L12/L$34</f>
        <v>1.5986966077892646E-4</v>
      </c>
      <c r="N12" s="73">
        <f>+'Q30 CIRCV'!G12</f>
        <v>0.61239734999999995</v>
      </c>
      <c r="O12" s="1088">
        <f t="shared" ref="O12:O34" si="4">+N12/N$34</f>
        <v>1.7207756041464674E-4</v>
      </c>
    </row>
    <row r="13" spans="1:16" ht="18" customHeight="1">
      <c r="A13" s="109" t="s">
        <v>248</v>
      </c>
      <c r="B13" s="71">
        <f>+'Q4 CAES'!G12</f>
        <v>14902</v>
      </c>
      <c r="C13" s="1090">
        <f>+B13/B$34</f>
        <v>3.38552552661711E-2</v>
      </c>
      <c r="D13" s="73">
        <f>+'Q18 CRLPV'!G13</f>
        <v>263.60024063999998</v>
      </c>
      <c r="E13" s="1089">
        <f t="shared" si="0"/>
        <v>8.8039135026626355E-3</v>
      </c>
      <c r="F13" s="73">
        <f>+'Q16 CRLNV'!G13</f>
        <v>238.46652918000001</v>
      </c>
      <c r="G13" s="1089">
        <f t="shared" ref="G13:G34" si="5">+F13/F$34</f>
        <v>6.2705324241162782E-3</v>
      </c>
      <c r="H13" s="73">
        <f>+'Q22 CLTTV'!G13</f>
        <v>296.37391243999997</v>
      </c>
      <c r="I13" s="1089">
        <f t="shared" si="1"/>
        <v>1.3291801653086202E-2</v>
      </c>
      <c r="J13" s="75">
        <f>+'Q20 CPFTV'!G13</f>
        <v>203.70595655000002</v>
      </c>
      <c r="K13" s="1089">
        <f t="shared" si="2"/>
        <v>7.6227294907682359E-3</v>
      </c>
      <c r="L13" s="73">
        <f>+'Q24 CMCTV'!G13</f>
        <v>232.88310607</v>
      </c>
      <c r="M13" s="1089">
        <f t="shared" si="3"/>
        <v>1.3222475176676062E-2</v>
      </c>
      <c r="N13" s="73">
        <f>+'Q30 CIRCV'!G13</f>
        <v>37.527330090000007</v>
      </c>
      <c r="O13" s="1088">
        <f t="shared" si="4"/>
        <v>1.0544806261428738E-2</v>
      </c>
    </row>
    <row r="14" spans="1:16" ht="18" customHeight="1">
      <c r="A14" s="109" t="s">
        <v>416</v>
      </c>
      <c r="B14" s="71">
        <f>+'Q4 CAES'!G13</f>
        <v>919</v>
      </c>
      <c r="C14" s="1090">
        <f t="shared" ref="C14:C34" si="6">+B14/B$34</f>
        <v>2.0878391886734156E-3</v>
      </c>
      <c r="D14" s="73">
        <f>+'Q18 CRLPV'!G14</f>
        <v>109.59510066</v>
      </c>
      <c r="E14" s="1089">
        <f t="shared" si="0"/>
        <v>3.6603372750481141E-3</v>
      </c>
      <c r="F14" s="73">
        <f>+'Q16 CRLNV'!G14</f>
        <v>41.360445859999999</v>
      </c>
      <c r="G14" s="1089">
        <f t="shared" si="5"/>
        <v>1.0875824700969712E-3</v>
      </c>
      <c r="H14" s="73">
        <f>+'Q22 CLTTV'!G14</f>
        <v>148.22936561</v>
      </c>
      <c r="I14" s="1089">
        <f t="shared" si="1"/>
        <v>6.6478028063613245E-3</v>
      </c>
      <c r="J14" s="75">
        <f>+'Q20 CPFTV'!G14</f>
        <v>33.185959940000004</v>
      </c>
      <c r="K14" s="1089">
        <f t="shared" si="2"/>
        <v>1.2418271895353239E-3</v>
      </c>
      <c r="L14" s="73">
        <f>+'Q24 CMCTV'!G14</f>
        <v>73.002927849999992</v>
      </c>
      <c r="M14" s="1089">
        <f t="shared" si="3"/>
        <v>4.1449095110881714E-3</v>
      </c>
      <c r="N14" s="73">
        <f>+'Q30 CIRCV'!G14</f>
        <v>4.3736755299999999</v>
      </c>
      <c r="O14" s="1088">
        <f t="shared" si="4"/>
        <v>1.2289592945619982E-3</v>
      </c>
    </row>
    <row r="15" spans="1:16" ht="18" customHeight="1">
      <c r="A15" s="109" t="s">
        <v>417</v>
      </c>
      <c r="B15" s="71">
        <f>+'Q4 CAES'!G14</f>
        <v>41508</v>
      </c>
      <c r="C15" s="1090">
        <f t="shared" si="6"/>
        <v>9.4300358045110055E-2</v>
      </c>
      <c r="D15" s="73">
        <f>+'Q18 CRLPV'!G15</f>
        <v>3468.9529564200002</v>
      </c>
      <c r="E15" s="1089">
        <f t="shared" si="0"/>
        <v>0.11585862630086373</v>
      </c>
      <c r="F15" s="73">
        <f>+'Q16 CRLNV'!G15</f>
        <v>1849.8907676400001</v>
      </c>
      <c r="G15" s="1089">
        <f t="shared" si="5"/>
        <v>4.8643304699604942E-2</v>
      </c>
      <c r="H15" s="73">
        <f>+'Q22 CLTTV'!G15</f>
        <v>3741.0459537699999</v>
      </c>
      <c r="I15" s="1089">
        <f t="shared" si="1"/>
        <v>0.16777873728227771</v>
      </c>
      <c r="J15" s="75">
        <f>+'Q20 CPFTV'!G15</f>
        <v>1819.38810027</v>
      </c>
      <c r="K15" s="1089">
        <f t="shared" si="2"/>
        <v>6.808197247622863E-2</v>
      </c>
      <c r="L15" s="73">
        <f>+'Q24 CMCTV'!G15</f>
        <v>2806.8122840799997</v>
      </c>
      <c r="M15" s="1089">
        <f t="shared" si="3"/>
        <v>0.15936323754064757</v>
      </c>
      <c r="N15" s="73">
        <f>+'Q30 CIRCV'!G15</f>
        <v>498.44150357999996</v>
      </c>
      <c r="O15" s="1088">
        <f t="shared" si="4"/>
        <v>0.14005710172562766</v>
      </c>
    </row>
    <row r="16" spans="1:16" ht="18" customHeight="1">
      <c r="A16" s="109" t="s">
        <v>234</v>
      </c>
      <c r="B16" s="71">
        <f>+'Q4 CAES'!G15</f>
        <v>819</v>
      </c>
      <c r="C16" s="1090">
        <f t="shared" si="6"/>
        <v>1.8606532051398557E-3</v>
      </c>
      <c r="D16" s="73">
        <f>+'Q18 CRLPV'!G16</f>
        <v>1352.6629529700001</v>
      </c>
      <c r="E16" s="1089">
        <f t="shared" si="0"/>
        <v>4.5177225966450844E-2</v>
      </c>
      <c r="F16" s="73">
        <f>+'Q16 CRLNV'!G16</f>
        <v>157.87690830000003</v>
      </c>
      <c r="G16" s="1089">
        <f t="shared" si="5"/>
        <v>4.1514097425686472E-3</v>
      </c>
      <c r="H16" s="73">
        <f>+'Q22 CLTTV'!G16</f>
        <v>1698.6573294100001</v>
      </c>
      <c r="I16" s="1089">
        <f t="shared" si="1"/>
        <v>7.6181523917526736E-2</v>
      </c>
      <c r="J16" s="75">
        <f>+'Q20 CPFTV'!G16</f>
        <v>222.68351851</v>
      </c>
      <c r="K16" s="1089">
        <f t="shared" si="2"/>
        <v>8.3328747592983001E-3</v>
      </c>
      <c r="L16" s="73">
        <f>+'Q24 CMCTV'!G16</f>
        <v>636.12813044000006</v>
      </c>
      <c r="M16" s="1089">
        <f t="shared" si="3"/>
        <v>3.6117640973922852E-2</v>
      </c>
      <c r="N16" s="73">
        <f>+'Q30 CIRCV'!G16</f>
        <v>157.18037878000001</v>
      </c>
      <c r="O16" s="1088">
        <f t="shared" si="4"/>
        <v>4.4166122086440301E-2</v>
      </c>
    </row>
    <row r="17" spans="1:15" ht="18" customHeight="1">
      <c r="A17" s="109" t="s">
        <v>243</v>
      </c>
      <c r="B17" s="71">
        <f>+'Q4 CAES'!G16</f>
        <v>1097</v>
      </c>
      <c r="C17" s="1090">
        <f t="shared" si="6"/>
        <v>2.4922302393631524E-3</v>
      </c>
      <c r="D17" s="73">
        <f>+'Q18 CRLPV'!G17</f>
        <v>312.65968099000003</v>
      </c>
      <c r="E17" s="1089">
        <f t="shared" si="0"/>
        <v>1.0442436549082407E-2</v>
      </c>
      <c r="F17" s="73">
        <f>+'Q16 CRLNV'!G17</f>
        <v>44.453897380000001</v>
      </c>
      <c r="G17" s="1089">
        <f t="shared" si="5"/>
        <v>1.1689254918002396E-3</v>
      </c>
      <c r="H17" s="73">
        <f>+'Q22 CLTTV'!G17</f>
        <v>370.89168082999998</v>
      </c>
      <c r="I17" s="1089">
        <f t="shared" si="1"/>
        <v>1.6633780671806399E-2</v>
      </c>
      <c r="J17" s="75">
        <f>+'Q20 CPFTV'!G17</f>
        <v>36.185745420000003</v>
      </c>
      <c r="K17" s="1089">
        <f t="shared" si="2"/>
        <v>1.3540799367384312E-3</v>
      </c>
      <c r="L17" s="73">
        <f>+'Q24 CMCTV'!G17</f>
        <v>315.92081187000002</v>
      </c>
      <c r="M17" s="1089">
        <f t="shared" si="3"/>
        <v>1.7937132337503367E-2</v>
      </c>
      <c r="N17" s="73">
        <f>+'Q30 CIRCV'!G17</f>
        <v>74.605797269999997</v>
      </c>
      <c r="O17" s="1088">
        <f t="shared" si="4"/>
        <v>2.0963486512492767E-2</v>
      </c>
    </row>
    <row r="18" spans="1:15" ht="18" customHeight="1">
      <c r="A18" s="574" t="s">
        <v>437</v>
      </c>
      <c r="B18" s="71">
        <f>+'Q4 CAES'!G17</f>
        <v>45133</v>
      </c>
      <c r="C18" s="1090">
        <f t="shared" si="6"/>
        <v>0.1025358499482016</v>
      </c>
      <c r="D18" s="73">
        <f>+'Q18 CRLPV'!G18</f>
        <v>1806.10168499</v>
      </c>
      <c r="E18" s="1089">
        <f t="shared" si="0"/>
        <v>6.0321504157429588E-2</v>
      </c>
      <c r="F18" s="73">
        <f>+'Q16 CRLNV'!G18</f>
        <v>1644.9515935300001</v>
      </c>
      <c r="G18" s="1089">
        <f t="shared" si="5"/>
        <v>4.3254381815344065E-2</v>
      </c>
      <c r="H18" s="73">
        <f>+'Q22 CLTTV'!G18</f>
        <v>1248.9364558</v>
      </c>
      <c r="I18" s="1089">
        <f t="shared" si="1"/>
        <v>5.6012405110597609E-2</v>
      </c>
      <c r="J18" s="75">
        <f>+'Q20 CPFTV'!G18</f>
        <v>1050.4385225599999</v>
      </c>
      <c r="K18" s="1089">
        <f t="shared" si="2"/>
        <v>3.9307680736334984E-2</v>
      </c>
      <c r="L18" s="73">
        <f>+'Q24 CMCTV'!G18</f>
        <v>1014.39741989</v>
      </c>
      <c r="M18" s="1089">
        <f t="shared" si="3"/>
        <v>5.7594751848372108E-2</v>
      </c>
      <c r="N18" s="73">
        <f>+'Q30 CIRCV'!G18</f>
        <v>136.66890877</v>
      </c>
      <c r="O18" s="1088">
        <f t="shared" si="4"/>
        <v>3.840260315573462E-2</v>
      </c>
    </row>
    <row r="19" spans="1:15" ht="18" customHeight="1">
      <c r="A19" s="109" t="s">
        <v>250</v>
      </c>
      <c r="B19" s="71">
        <f>+'Q4 CAES'!G18</f>
        <v>106084</v>
      </c>
      <c r="C19" s="1090">
        <f t="shared" si="6"/>
        <v>0.24100797877174171</v>
      </c>
      <c r="D19" s="73">
        <f>+'Q18 CRLPV'!G19</f>
        <v>3607.8029285500002</v>
      </c>
      <c r="E19" s="1089">
        <f t="shared" si="0"/>
        <v>0.12049603915569153</v>
      </c>
      <c r="F19" s="73">
        <f>+'Q16 CRLNV'!G19</f>
        <v>1808.8800362500001</v>
      </c>
      <c r="G19" s="1089">
        <f t="shared" si="5"/>
        <v>4.7564918052212558E-2</v>
      </c>
      <c r="H19" s="73">
        <f>+'Q22 CLTTV'!G19</f>
        <v>3985.0369963799999</v>
      </c>
      <c r="I19" s="1089">
        <f t="shared" si="1"/>
        <v>0.17872126767168361</v>
      </c>
      <c r="J19" s="75">
        <f>+'Q20 CPFTV'!G19</f>
        <v>1417.5867954</v>
      </c>
      <c r="K19" s="1089">
        <f t="shared" si="2"/>
        <v>5.3046463903311997E-2</v>
      </c>
      <c r="L19" s="73">
        <f>+'Q24 CMCTV'!G19</f>
        <v>3105.9099722300002</v>
      </c>
      <c r="M19" s="1089">
        <f t="shared" si="3"/>
        <v>0.17634519824919226</v>
      </c>
      <c r="N19" s="73">
        <f>+'Q30 CIRCV'!G19</f>
        <v>605.79560290999996</v>
      </c>
      <c r="O19" s="1088">
        <f t="shared" si="4"/>
        <v>0.17022253518679151</v>
      </c>
    </row>
    <row r="20" spans="1:15" ht="18" customHeight="1">
      <c r="A20" s="109" t="s">
        <v>421</v>
      </c>
      <c r="B20" s="71">
        <f>+'Q4 CAES'!G19</f>
        <v>18948</v>
      </c>
      <c r="C20" s="1090">
        <f t="shared" si="6"/>
        <v>4.3047200159938931E-2</v>
      </c>
      <c r="D20" s="73">
        <f>+'Q18 CRLPV'!G20</f>
        <v>1213.24174582</v>
      </c>
      <c r="E20" s="1089">
        <f t="shared" si="0"/>
        <v>4.0520734586908635E-2</v>
      </c>
      <c r="F20" s="73">
        <f>+'Q16 CRLNV'!G20</f>
        <v>1346.0804478599998</v>
      </c>
      <c r="G20" s="1089">
        <f t="shared" si="5"/>
        <v>3.5395496058920291E-2</v>
      </c>
      <c r="H20" s="73">
        <f>+'Q22 CLTTV'!G20</f>
        <v>1462.4630244500001</v>
      </c>
      <c r="I20" s="1089">
        <f t="shared" si="1"/>
        <v>6.5588662260877229E-2</v>
      </c>
      <c r="J20" s="75">
        <f>+'Q20 CPFTV'!G20</f>
        <v>582.09002191999991</v>
      </c>
      <c r="K20" s="1089">
        <f t="shared" si="2"/>
        <v>2.178195891528785E-2</v>
      </c>
      <c r="L20" s="73">
        <f>+'Q24 CMCTV'!G20</f>
        <v>1088.7085386800002</v>
      </c>
      <c r="M20" s="1089">
        <f t="shared" si="3"/>
        <v>6.1813936915649854E-2</v>
      </c>
      <c r="N20" s="73">
        <f>+'Q30 CIRCV'!G20</f>
        <v>239.6075242</v>
      </c>
      <c r="O20" s="1088">
        <f t="shared" si="4"/>
        <v>6.7327329586467727E-2</v>
      </c>
    </row>
    <row r="21" spans="1:15" ht="18" customHeight="1">
      <c r="A21" s="109" t="s">
        <v>423</v>
      </c>
      <c r="B21" s="71">
        <f>+'Q4 CAES'!G20</f>
        <v>37615</v>
      </c>
      <c r="C21" s="1090">
        <f t="shared" si="6"/>
        <v>8.5456007706148557E-2</v>
      </c>
      <c r="D21" s="73">
        <f>+'Q18 CRLPV'!G21</f>
        <v>398.89887060000001</v>
      </c>
      <c r="E21" s="1089">
        <f t="shared" si="0"/>
        <v>1.3322716036016043E-2</v>
      </c>
      <c r="F21" s="73">
        <f>+'Q16 CRLNV'!G21</f>
        <v>873.62558001000002</v>
      </c>
      <c r="G21" s="1089">
        <f t="shared" si="5"/>
        <v>2.2972186263738092E-2</v>
      </c>
      <c r="H21" s="73">
        <f>+'Q22 CLTTV'!G21</f>
        <v>423.99341485000002</v>
      </c>
      <c r="I21" s="1089">
        <f t="shared" si="1"/>
        <v>1.9015291615930643E-2</v>
      </c>
      <c r="J21" s="75">
        <f>+'Q20 CPFTV'!G21</f>
        <v>646.01818763999995</v>
      </c>
      <c r="K21" s="1089">
        <f t="shared" si="2"/>
        <v>2.4174167382716504E-2</v>
      </c>
      <c r="L21" s="73">
        <f>+'Q24 CMCTV'!G21</f>
        <v>321.54279804999999</v>
      </c>
      <c r="M21" s="1089">
        <f t="shared" si="3"/>
        <v>1.8256333562371611E-2</v>
      </c>
      <c r="N21" s="73">
        <f>+'Q30 CIRCV'!G21</f>
        <v>59.455549549999994</v>
      </c>
      <c r="O21" s="1088">
        <f t="shared" si="4"/>
        <v>1.6706417687268157E-2</v>
      </c>
    </row>
    <row r="22" spans="1:15" ht="18" customHeight="1">
      <c r="A22" s="109" t="s">
        <v>425</v>
      </c>
      <c r="B22" s="71">
        <f>+'Q4 CAES'!G21</f>
        <v>10514</v>
      </c>
      <c r="C22" s="1090">
        <f t="shared" si="6"/>
        <v>2.388633430871849E-2</v>
      </c>
      <c r="D22" s="73">
        <f>+'Q18 CRLPV'!G22</f>
        <v>520.28460724000001</v>
      </c>
      <c r="E22" s="1089">
        <f t="shared" si="0"/>
        <v>1.7376845589315782E-2</v>
      </c>
      <c r="F22" s="73">
        <f>+'Q16 CRLNV'!G22</f>
        <v>2655.7735523000001</v>
      </c>
      <c r="G22" s="1089">
        <f t="shared" si="5"/>
        <v>6.9834178524221593E-2</v>
      </c>
      <c r="H22" s="73">
        <f>+'Q22 CLTTV'!G22</f>
        <v>640.48140754999997</v>
      </c>
      <c r="I22" s="1089">
        <f t="shared" si="1"/>
        <v>2.8724362956093614E-2</v>
      </c>
      <c r="J22" s="75">
        <f>+'Q20 CPFTV'!G22</f>
        <v>564.45690665999996</v>
      </c>
      <c r="K22" s="1089">
        <f t="shared" si="2"/>
        <v>2.1122123189406535E-2</v>
      </c>
      <c r="L22" s="73">
        <f>+'Q24 CMCTV'!G22</f>
        <v>450.19234235000005</v>
      </c>
      <c r="M22" s="1089">
        <f t="shared" si="3"/>
        <v>2.5560707995981802E-2</v>
      </c>
      <c r="N22" s="73">
        <f>+'Q30 CIRCV'!G22</f>
        <v>87.076015889999994</v>
      </c>
      <c r="O22" s="1088">
        <f t="shared" si="4"/>
        <v>2.4467493833828992E-2</v>
      </c>
    </row>
    <row r="23" spans="1:15" ht="18" customHeight="1">
      <c r="A23" s="109" t="s">
        <v>426</v>
      </c>
      <c r="B23" s="71">
        <f>+'Q4 CAES'!G22</f>
        <v>9249</v>
      </c>
      <c r="C23" s="1090">
        <f t="shared" si="6"/>
        <v>2.1012431617018955E-2</v>
      </c>
      <c r="D23" s="73">
        <f>+'Q18 CRLPV'!G23</f>
        <v>11946.852987549999</v>
      </c>
      <c r="E23" s="1089">
        <f t="shared" si="0"/>
        <v>0.39900972804899826</v>
      </c>
      <c r="F23" s="73">
        <f>+'Q16 CRLNV'!G23</f>
        <v>23517.55229946</v>
      </c>
      <c r="G23" s="1089">
        <f t="shared" si="5"/>
        <v>0.6183994656889662</v>
      </c>
      <c r="H23" s="73">
        <f>+'Q22 CLTTV'!G23</f>
        <v>4306.1500464300007</v>
      </c>
      <c r="I23" s="1089">
        <f t="shared" si="1"/>
        <v>0.19312257220737292</v>
      </c>
      <c r="J23" s="75">
        <f>+'Q20 CPFTV'!G23</f>
        <v>17339.135579819998</v>
      </c>
      <c r="K23" s="1089">
        <f t="shared" si="2"/>
        <v>0.64883493034373263</v>
      </c>
      <c r="L23" s="73">
        <f>+'Q24 CMCTV'!G23</f>
        <v>4017.7088042800001</v>
      </c>
      <c r="M23" s="1089">
        <f t="shared" si="3"/>
        <v>0.22811467876822777</v>
      </c>
      <c r="N23" s="73">
        <f>+'Q30 CIRCV'!G23</f>
        <v>1057.2375138300001</v>
      </c>
      <c r="O23" s="1088">
        <f t="shared" si="4"/>
        <v>0.29707321914229834</v>
      </c>
    </row>
    <row r="24" spans="1:15" ht="18" customHeight="1">
      <c r="A24" s="109" t="s">
        <v>427</v>
      </c>
      <c r="B24" s="71">
        <f>+'Q4 CAES'!G23</f>
        <v>28939</v>
      </c>
      <c r="C24" s="1090">
        <f t="shared" si="6"/>
        <v>6.5745351774776903E-2</v>
      </c>
      <c r="D24" s="73">
        <f>+'Q18 CRLPV'!G24</f>
        <v>1090.8278710100001</v>
      </c>
      <c r="E24" s="1089">
        <f t="shared" si="0"/>
        <v>3.6432266523539682E-2</v>
      </c>
      <c r="F24" s="73">
        <f>+'Q16 CRLNV'!G24</f>
        <v>1226.9838449900001</v>
      </c>
      <c r="G24" s="1089">
        <f t="shared" si="5"/>
        <v>3.2263823398331802E-2</v>
      </c>
      <c r="H24" s="73">
        <f>+'Q22 CLTTV'!G24</f>
        <v>848.22180420000007</v>
      </c>
      <c r="I24" s="1089">
        <f t="shared" si="1"/>
        <v>3.8041121387604557E-2</v>
      </c>
      <c r="J24" s="75">
        <f>+'Q20 CPFTV'!G24</f>
        <v>800.80417165999995</v>
      </c>
      <c r="K24" s="1089">
        <f t="shared" si="2"/>
        <v>2.9966298870325841E-2</v>
      </c>
      <c r="L24" s="73">
        <f>+'Q24 CMCTV'!G24</f>
        <v>635.26293794000003</v>
      </c>
      <c r="M24" s="1089">
        <f t="shared" si="3"/>
        <v>3.6068517675340347E-2</v>
      </c>
      <c r="N24" s="73">
        <f>+'Q30 CIRCV'!G24</f>
        <v>126.55877229000001</v>
      </c>
      <c r="O24" s="1088">
        <f t="shared" si="4"/>
        <v>3.5561755426825402E-2</v>
      </c>
    </row>
    <row r="25" spans="1:15" ht="18" customHeight="1">
      <c r="A25" s="109" t="s">
        <v>251</v>
      </c>
      <c r="B25" s="71">
        <f>+'Q4 CAES'!G24</f>
        <v>40962</v>
      </c>
      <c r="C25" s="1090">
        <f t="shared" si="6"/>
        <v>9.3059922575016815E-2</v>
      </c>
      <c r="D25" s="73">
        <f>+'Q18 CRLPV'!G25</f>
        <v>2507.4326874000003</v>
      </c>
      <c r="E25" s="1089">
        <f t="shared" si="0"/>
        <v>8.3745069579685055E-2</v>
      </c>
      <c r="F25" s="73">
        <f>+'Q16 CRLNV'!G25</f>
        <v>1693.5048013099999</v>
      </c>
      <c r="G25" s="1089">
        <f t="shared" si="5"/>
        <v>4.4531099620254685E-2</v>
      </c>
      <c r="H25" s="73">
        <f>+'Q22 CLTTV'!G25</f>
        <v>1524.94261033</v>
      </c>
      <c r="I25" s="1089">
        <f t="shared" si="1"/>
        <v>6.8390751878167858E-2</v>
      </c>
      <c r="J25" s="75">
        <f>+'Q20 CPFTV'!G25</f>
        <v>1199.7309999900001</v>
      </c>
      <c r="K25" s="1089">
        <f t="shared" si="2"/>
        <v>4.4894243788928805E-2</v>
      </c>
      <c r="L25" s="73">
        <f>+'Q24 CMCTV'!G25</f>
        <v>1547.5489428800001</v>
      </c>
      <c r="M25" s="1089">
        <f t="shared" si="3"/>
        <v>8.7865658558210269E-2</v>
      </c>
      <c r="N25" s="73">
        <f>+'Q30 CIRCV'!G25</f>
        <v>221.74177511000002</v>
      </c>
      <c r="O25" s="1088">
        <f t="shared" si="4"/>
        <v>6.2307231902525448E-2</v>
      </c>
    </row>
    <row r="26" spans="1:15" ht="18" customHeight="1">
      <c r="A26" s="109" t="s">
        <v>254</v>
      </c>
      <c r="B26" s="71">
        <f>+'Q4 CAES'!G25</f>
        <v>13995</v>
      </c>
      <c r="C26" s="1090">
        <f t="shared" si="6"/>
        <v>3.1794678395521712E-2</v>
      </c>
      <c r="D26" s="73">
        <f>+'Q18 CRLPV'!G26</f>
        <v>562.37833149999994</v>
      </c>
      <c r="E26" s="1089">
        <f t="shared" si="0"/>
        <v>1.8782722558510535E-2</v>
      </c>
      <c r="F26" s="73">
        <f>+'Q16 CRLNV'!G26</f>
        <v>217.58829625999999</v>
      </c>
      <c r="G26" s="1089">
        <f t="shared" si="5"/>
        <v>5.7215344706789961E-3</v>
      </c>
      <c r="H26" s="73">
        <f>+'Q22 CLTTV'!G26</f>
        <v>567.48374104999994</v>
      </c>
      <c r="I26" s="1089">
        <f t="shared" si="1"/>
        <v>2.5450557592227238E-2</v>
      </c>
      <c r="J26" s="75">
        <f>+'Q20 CPFTV'!G26</f>
        <v>204.97742369999997</v>
      </c>
      <c r="K26" s="1089">
        <f t="shared" si="2"/>
        <v>7.6703081198127368E-3</v>
      </c>
      <c r="L26" s="73">
        <f>+'Q24 CMCTV'!G26</f>
        <v>474.73622725000001</v>
      </c>
      <c r="M26" s="1089">
        <f t="shared" si="3"/>
        <v>2.6954243638416496E-2</v>
      </c>
      <c r="N26" s="73">
        <f>+'Q30 CIRCV'!G26</f>
        <v>76.232880040000012</v>
      </c>
      <c r="O26" s="1088">
        <f t="shared" si="4"/>
        <v>2.1420680577186723E-2</v>
      </c>
    </row>
    <row r="27" spans="1:15" ht="18" customHeight="1">
      <c r="A27" s="109" t="s">
        <v>236</v>
      </c>
      <c r="B27" s="71">
        <f>+'Q4 CAES'!G26</f>
        <v>519</v>
      </c>
      <c r="C27" s="1090">
        <f t="shared" si="6"/>
        <v>1.179095254539176E-3</v>
      </c>
      <c r="D27" s="73">
        <f>+'Q18 CRLPV'!G27</f>
        <v>22.022955420000002</v>
      </c>
      <c r="E27" s="1089">
        <f t="shared" si="0"/>
        <v>7.3553876172468776E-4</v>
      </c>
      <c r="F27" s="73">
        <f>+'Q16 CRLNV'!G27</f>
        <v>77.891432959999989</v>
      </c>
      <c r="G27" s="1089">
        <f t="shared" si="5"/>
        <v>2.0481732074352798E-3</v>
      </c>
      <c r="H27" s="73">
        <f>+'Q22 CLTTV'!G27</f>
        <v>93.002200269999989</v>
      </c>
      <c r="I27" s="1089">
        <f t="shared" si="1"/>
        <v>4.1709703432136532E-3</v>
      </c>
      <c r="J27" s="75">
        <f>+'Q20 CPFTV'!G27</f>
        <v>44.389834329999999</v>
      </c>
      <c r="K27" s="1089">
        <f t="shared" si="2"/>
        <v>1.6610790620379E-3</v>
      </c>
      <c r="L27" s="73">
        <f>+'Q24 CMCTV'!G27</f>
        <v>103.56457376</v>
      </c>
      <c r="M27" s="1089">
        <f t="shared" si="3"/>
        <v>5.8801174066831149E-3</v>
      </c>
      <c r="N27" s="73">
        <f>+'Q30 CIRCV'!G27</f>
        <v>28.50617149</v>
      </c>
      <c r="O27" s="1088">
        <f t="shared" si="4"/>
        <v>8.0099504786569631E-3</v>
      </c>
    </row>
    <row r="28" spans="1:15" ht="18" customHeight="1">
      <c r="A28" s="109" t="s">
        <v>246</v>
      </c>
      <c r="B28" s="71">
        <f>+'Q4 CAES'!G27</f>
        <v>6259</v>
      </c>
      <c r="C28" s="1090">
        <f t="shared" si="6"/>
        <v>1.4219570709365515E-2</v>
      </c>
      <c r="D28" s="73">
        <f>+'Q18 CRLPV'!G28</f>
        <v>62.111767180000001</v>
      </c>
      <c r="E28" s="1089">
        <f t="shared" si="0"/>
        <v>2.074454197851221E-3</v>
      </c>
      <c r="F28" s="73">
        <f>+'Q16 CRLNV'!G28</f>
        <v>64.727547139999999</v>
      </c>
      <c r="G28" s="1089">
        <f t="shared" si="5"/>
        <v>1.7020257915043508E-3</v>
      </c>
      <c r="H28" s="73">
        <f>+'Q22 CLTTV'!G28</f>
        <v>80.766338519999991</v>
      </c>
      <c r="I28" s="1089">
        <f t="shared" si="1"/>
        <v>3.6222154069352804E-3</v>
      </c>
      <c r="J28" s="75">
        <f>+'Q20 CPFTV'!G28</f>
        <v>57.610113040000002</v>
      </c>
      <c r="K28" s="1089">
        <f t="shared" si="2"/>
        <v>2.155785304828386E-3</v>
      </c>
      <c r="L28" s="73">
        <f>+'Q24 CMCTV'!G28</f>
        <v>64.066974349999995</v>
      </c>
      <c r="M28" s="1089">
        <f t="shared" si="3"/>
        <v>3.6375501524485354E-3</v>
      </c>
      <c r="N28" s="73">
        <f>+'Q30 CIRCV'!G28</f>
        <v>11.76101622</v>
      </c>
      <c r="O28" s="1088">
        <f t="shared" si="4"/>
        <v>3.3047285053318574E-3</v>
      </c>
    </row>
    <row r="29" spans="1:15" ht="18" customHeight="1">
      <c r="A29" s="109" t="s">
        <v>430</v>
      </c>
      <c r="B29" s="71">
        <f>+'Q4 CAES'!G28</f>
        <v>25536</v>
      </c>
      <c r="C29" s="1090">
        <f t="shared" si="6"/>
        <v>5.8014212755129857E-2</v>
      </c>
      <c r="D29" s="73">
        <f>+'Q18 CRLPV'!G29</f>
        <v>555.80494628999998</v>
      </c>
      <c r="E29" s="1089">
        <f t="shared" si="0"/>
        <v>1.8563179834770929E-2</v>
      </c>
      <c r="F29" s="73">
        <f>+'Q16 CRLNV'!G29</f>
        <v>375.24259669999998</v>
      </c>
      <c r="G29" s="1089">
        <f t="shared" si="5"/>
        <v>9.8670906881898786E-3</v>
      </c>
      <c r="H29" s="73">
        <f>+'Q22 CLTTV'!G29</f>
        <v>702.84959517999994</v>
      </c>
      <c r="I29" s="1089">
        <f t="shared" si="1"/>
        <v>3.1521456575486481E-2</v>
      </c>
      <c r="J29" s="75">
        <f>+'Q20 CPFTV'!G29</f>
        <v>332.21090733</v>
      </c>
      <c r="K29" s="1089">
        <f t="shared" si="2"/>
        <v>1.243141792880118E-2</v>
      </c>
      <c r="L29" s="73">
        <f>+'Q24 CMCTV'!G29</f>
        <v>562.60219057000006</v>
      </c>
      <c r="M29" s="1089">
        <f t="shared" si="3"/>
        <v>3.1943036249780135E-2</v>
      </c>
      <c r="N29" s="73">
        <f>+'Q30 CIRCV'!G29</f>
        <v>104.74844172</v>
      </c>
      <c r="O29" s="1088">
        <f t="shared" si="4"/>
        <v>2.9433269605777041E-2</v>
      </c>
    </row>
    <row r="30" spans="1:15" ht="18" customHeight="1">
      <c r="A30" s="109" t="s">
        <v>431</v>
      </c>
      <c r="B30" s="71">
        <f>+'Q4 CAES'!G29</f>
        <v>12376</v>
      </c>
      <c r="C30" s="1090">
        <f t="shared" si="6"/>
        <v>2.8116537322113375E-2</v>
      </c>
      <c r="D30" s="73">
        <f>+'Q18 CRLPV'!G30</f>
        <v>81.758027510000005</v>
      </c>
      <c r="E30" s="1089">
        <f t="shared" si="0"/>
        <v>2.7306143598304733E-3</v>
      </c>
      <c r="F30" s="73">
        <f>+'Q16 CRLNV'!G30</f>
        <v>119.71332348999999</v>
      </c>
      <c r="G30" s="1089">
        <f t="shared" si="5"/>
        <v>3.147889471633756E-3</v>
      </c>
      <c r="H30" s="73">
        <f>+'Q22 CLTTV'!G30</f>
        <v>87.254507939999996</v>
      </c>
      <c r="I30" s="1089">
        <f t="shared" si="1"/>
        <v>3.9131973638567366E-3</v>
      </c>
      <c r="J30" s="75">
        <f>+'Q20 CPFTV'!G30</f>
        <v>97.400191809999995</v>
      </c>
      <c r="K30" s="1089">
        <f t="shared" si="2"/>
        <v>3.6447403261589588E-3</v>
      </c>
      <c r="L30" s="73">
        <f>+'Q24 CMCTV'!G30</f>
        <v>70.521579560000006</v>
      </c>
      <c r="M30" s="1089">
        <f t="shared" si="3"/>
        <v>4.004025242053429E-3</v>
      </c>
      <c r="N30" s="73">
        <f>+'Q30 CIRCV'!G30</f>
        <v>13.45930888</v>
      </c>
      <c r="O30" s="1088">
        <f t="shared" si="4"/>
        <v>3.7819318403934823E-3</v>
      </c>
    </row>
    <row r="31" spans="1:15" ht="18" customHeight="1">
      <c r="A31" s="109" t="s">
        <v>432</v>
      </c>
      <c r="B31" s="71">
        <f>+'Q4 CAES'!G30</f>
        <v>24006</v>
      </c>
      <c r="C31" s="1090">
        <f t="shared" si="6"/>
        <v>5.4538267207066393E-2</v>
      </c>
      <c r="D31" s="73">
        <f>+'Q18 CRLPV'!G31</f>
        <v>52.942970270000004</v>
      </c>
      <c r="E31" s="1089">
        <f t="shared" si="0"/>
        <v>1.7682280171651347E-3</v>
      </c>
      <c r="F31" s="73">
        <f>+'Q16 CRLNV'!G31</f>
        <v>74.336807219999997</v>
      </c>
      <c r="G31" s="1089">
        <f t="shared" si="5"/>
        <v>1.9547035031756781E-3</v>
      </c>
      <c r="H31" s="73">
        <f>+'Q22 CLTTV'!G31</f>
        <v>69.637252889999999</v>
      </c>
      <c r="I31" s="1089">
        <f t="shared" si="1"/>
        <v>3.1230972573102899E-3</v>
      </c>
      <c r="J31" s="75">
        <f>+'Q20 CPFTV'!G31</f>
        <v>70.582523199999997</v>
      </c>
      <c r="K31" s="1089">
        <f t="shared" si="2"/>
        <v>2.6412162424784683E-3</v>
      </c>
      <c r="L31" s="73">
        <f>+'Q24 CMCTV'!G31</f>
        <v>88.252047169999997</v>
      </c>
      <c r="M31" s="1089">
        <f t="shared" si="3"/>
        <v>5.0107134119270116E-3</v>
      </c>
      <c r="N31" s="73">
        <f>+'Q30 CIRCV'!G31</f>
        <v>17.23440888</v>
      </c>
      <c r="O31" s="1088">
        <f t="shared" si="4"/>
        <v>4.8426973683980256E-3</v>
      </c>
    </row>
    <row r="32" spans="1:15" ht="18" customHeight="1">
      <c r="A32" s="109" t="s">
        <v>256</v>
      </c>
      <c r="B32" s="71">
        <f>+'Q4 CAES'!G31</f>
        <v>1</v>
      </c>
      <c r="C32" s="1090">
        <f t="shared" si="6"/>
        <v>2.271859835335599E-6</v>
      </c>
      <c r="D32" s="73">
        <f>+'Q18 CRLPV'!G32</f>
        <v>0</v>
      </c>
      <c r="E32" s="1089">
        <f t="shared" si="0"/>
        <v>0</v>
      </c>
      <c r="F32" s="73">
        <f>+'Q16 CRLNV'!G32</f>
        <v>6.3398100000000004E-3</v>
      </c>
      <c r="G32" s="1089">
        <f t="shared" si="5"/>
        <v>1.6670676721146642E-7</v>
      </c>
      <c r="H32" s="73">
        <f>+'Q22 CLTTV'!G32</f>
        <v>0</v>
      </c>
      <c r="I32" s="1089">
        <f t="shared" si="1"/>
        <v>0</v>
      </c>
      <c r="J32" s="75">
        <f>+'Q20 CPFTV'!G32</f>
        <v>5.2291899999999999E-3</v>
      </c>
      <c r="K32" s="1089">
        <f t="shared" si="2"/>
        <v>1.9567763997144809E-7</v>
      </c>
      <c r="L32" s="73">
        <f>+'Q24 CMCTV'!G32</f>
        <v>0</v>
      </c>
      <c r="M32" s="1089">
        <f t="shared" si="3"/>
        <v>0</v>
      </c>
      <c r="N32" s="848">
        <f>+'Q30 CIRCV'!G32</f>
        <v>0</v>
      </c>
      <c r="O32" s="1127" t="s">
        <v>155</v>
      </c>
    </row>
    <row r="33" spans="1:15" ht="18" customHeight="1" thickBot="1">
      <c r="A33" s="109" t="s">
        <v>433</v>
      </c>
      <c r="B33" s="71">
        <f>+'Q4 CAES'!G32</f>
        <v>10</v>
      </c>
      <c r="C33" s="1090">
        <f t="shared" si="6"/>
        <v>2.271859835335599E-5</v>
      </c>
      <c r="D33" s="73">
        <f>+'Q18 CRLPV'!G33</f>
        <v>0.11302636000000001</v>
      </c>
      <c r="E33" s="1089">
        <f t="shared" si="0"/>
        <v>3.7749369823974687E-6</v>
      </c>
      <c r="F33" s="73">
        <f>+'Q16 CRLNV'!G33</f>
        <v>2.2614529999999997E-2</v>
      </c>
      <c r="G33" s="1089">
        <f t="shared" si="5"/>
        <v>5.9465428590237297E-7</v>
      </c>
      <c r="H33" s="73">
        <f>+'Q22 CLTTV'!G33</f>
        <v>0.11302636000000001</v>
      </c>
      <c r="I33" s="1089">
        <f t="shared" si="1"/>
        <v>5.0690155092326396E-6</v>
      </c>
      <c r="J33" s="75">
        <f>+'Q20 CPFTV'!G33</f>
        <v>2.2614529999999997E-2</v>
      </c>
      <c r="K33" s="1089">
        <f t="shared" si="2"/>
        <v>8.4624155164824977E-7</v>
      </c>
      <c r="L33" s="73">
        <f>+'Q24 CMCTV'!G33</f>
        <v>9.2732910000000002E-2</v>
      </c>
      <c r="M33" s="1089">
        <f t="shared" si="3"/>
        <v>5.2651247281431254E-6</v>
      </c>
      <c r="N33" s="848">
        <f>+'Q30 CIRCV'!G33</f>
        <v>1.9937580000000003E-2</v>
      </c>
      <c r="O33" s="1127" t="s">
        <v>155</v>
      </c>
    </row>
    <row r="34" spans="1:15" s="86" customFormat="1" ht="21" customHeight="1" thickTop="1" thickBot="1">
      <c r="A34" s="110" t="s">
        <v>105</v>
      </c>
      <c r="B34" s="81">
        <f>'Q4 CAES'!G33</f>
        <v>440168</v>
      </c>
      <c r="C34" s="111">
        <f t="shared" si="6"/>
        <v>1</v>
      </c>
      <c r="D34" s="83">
        <f>+'Q18 CRLPV'!G34</f>
        <v>29941.257437419998</v>
      </c>
      <c r="E34" s="82">
        <f t="shared" si="0"/>
        <v>1</v>
      </c>
      <c r="F34" s="83">
        <f>+'Q16 CRLNV'!G34</f>
        <v>38029.709927479991</v>
      </c>
      <c r="G34" s="82">
        <f t="shared" si="5"/>
        <v>1</v>
      </c>
      <c r="H34" s="83">
        <f>+'Q22 CLTTV'!G34</f>
        <v>22297.49737284</v>
      </c>
      <c r="I34" s="82">
        <f t="shared" si="1"/>
        <v>1</v>
      </c>
      <c r="J34" s="84">
        <f>+'Q20 CPFTV'!G34</f>
        <v>26723.492785190003</v>
      </c>
      <c r="K34" s="82">
        <f t="shared" si="2"/>
        <v>1</v>
      </c>
      <c r="L34" s="83">
        <f>+'Q24 CMCTV'!G34</f>
        <v>17612.671073930003</v>
      </c>
      <c r="M34" s="82">
        <f t="shared" si="3"/>
        <v>1</v>
      </c>
      <c r="N34" s="83">
        <f>+'Q30 CIRCV'!G34</f>
        <v>3558.8449099600002</v>
      </c>
      <c r="O34" s="85">
        <f t="shared" si="4"/>
        <v>1</v>
      </c>
    </row>
    <row r="35" spans="1:15" s="200" customFormat="1" ht="13.5" thickTop="1">
      <c r="A35" s="1291" t="s">
        <v>820</v>
      </c>
      <c r="B35" s="1457"/>
      <c r="C35" s="1457"/>
      <c r="D35" s="1457"/>
      <c r="E35" s="1457"/>
      <c r="F35" s="1457"/>
    </row>
    <row r="36" spans="1:15" s="568" customFormat="1">
      <c r="A36" s="864" t="s">
        <v>617</v>
      </c>
      <c r="C36" s="615"/>
    </row>
    <row r="37" spans="1:15" s="86" customFormat="1" ht="32.25" customHeight="1">
      <c r="A37" s="1568" t="s">
        <v>824</v>
      </c>
      <c r="B37" s="1568"/>
      <c r="C37" s="1568"/>
      <c r="D37" s="1568"/>
      <c r="E37" s="1568"/>
      <c r="F37" s="1568"/>
      <c r="G37" s="1568"/>
      <c r="H37" s="1568"/>
      <c r="I37" s="1568"/>
      <c r="J37" s="1568"/>
      <c r="K37" s="1568"/>
      <c r="L37" s="1568"/>
      <c r="M37" s="1568"/>
      <c r="N37" s="1568"/>
      <c r="O37" s="1568"/>
    </row>
    <row r="38" spans="1:15" s="16" customFormat="1" ht="14.25" customHeight="1">
      <c r="A38" s="199" t="str">
        <f>+data!A1</f>
        <v>Fonte: AT - Autoridade Tributária e Aduaneira</v>
      </c>
    </row>
    <row r="39" spans="1:15" s="16" customFormat="1" ht="14.25" customHeight="1">
      <c r="A39" s="282" t="str">
        <f>+data!A2</f>
        <v>Data: 2015-11</v>
      </c>
    </row>
    <row r="40" spans="1:15">
      <c r="A40" s="199" t="str">
        <f>+data!A3</f>
        <v xml:space="preserve"> </v>
      </c>
      <c r="B40" s="88"/>
      <c r="C40" s="88"/>
      <c r="D40" s="88"/>
      <c r="E40" s="88"/>
      <c r="F40" s="88"/>
      <c r="G40" s="88"/>
      <c r="H40" s="88"/>
      <c r="I40" s="88"/>
      <c r="J40" s="88"/>
      <c r="K40" s="88"/>
      <c r="L40" s="88"/>
      <c r="M40" s="88"/>
      <c r="N40" s="88"/>
      <c r="O40" s="88"/>
    </row>
    <row r="41" spans="1:15">
      <c r="B41" s="88"/>
      <c r="C41" s="88"/>
      <c r="D41" s="88"/>
      <c r="E41" s="88"/>
      <c r="F41" s="88"/>
      <c r="G41" s="88"/>
      <c r="H41" s="88"/>
      <c r="I41" s="88"/>
      <c r="J41" s="88"/>
      <c r="K41" s="88"/>
      <c r="L41" s="88"/>
      <c r="M41" s="88"/>
      <c r="N41" s="88"/>
      <c r="O41" s="88"/>
    </row>
    <row r="42" spans="1:15">
      <c r="B42" s="88"/>
      <c r="C42" s="88"/>
      <c r="D42" s="88"/>
      <c r="E42" s="88"/>
      <c r="F42" s="88"/>
      <c r="G42" s="88"/>
      <c r="H42" s="88"/>
      <c r="I42" s="88"/>
      <c r="J42" s="88"/>
      <c r="K42" s="88"/>
      <c r="L42" s="88"/>
      <c r="M42" s="88"/>
      <c r="N42" s="88"/>
      <c r="O42" s="88"/>
    </row>
    <row r="43" spans="1:15">
      <c r="B43" s="88"/>
      <c r="C43" s="88"/>
      <c r="D43" s="88"/>
      <c r="E43" s="88"/>
      <c r="F43" s="88"/>
      <c r="G43" s="88"/>
      <c r="H43" s="88"/>
      <c r="I43" s="88"/>
      <c r="J43" s="88"/>
      <c r="K43" s="88"/>
      <c r="L43" s="88"/>
      <c r="M43" s="88"/>
      <c r="N43" s="88"/>
      <c r="O43" s="88"/>
    </row>
    <row r="44" spans="1:15">
      <c r="B44" s="88"/>
      <c r="C44" s="88"/>
      <c r="D44" s="88"/>
      <c r="E44" s="88"/>
      <c r="F44" s="88"/>
      <c r="G44" s="88"/>
      <c r="H44" s="88"/>
      <c r="I44" s="88"/>
      <c r="J44" s="88"/>
      <c r="K44" s="88"/>
      <c r="L44" s="88"/>
      <c r="M44" s="88"/>
      <c r="N44" s="88"/>
      <c r="O44" s="88"/>
    </row>
    <row r="45" spans="1:15">
      <c r="B45" s="88"/>
      <c r="C45" s="88"/>
      <c r="D45" s="88"/>
      <c r="E45" s="88"/>
      <c r="F45" s="88"/>
      <c r="G45" s="88"/>
      <c r="H45" s="88"/>
      <c r="I45" s="88"/>
      <c r="J45" s="88"/>
      <c r="K45" s="88"/>
      <c r="L45" s="88"/>
      <c r="M45" s="88"/>
      <c r="N45" s="88"/>
      <c r="O45" s="88"/>
    </row>
    <row r="46" spans="1:15">
      <c r="B46" s="88"/>
      <c r="C46" s="88"/>
      <c r="D46" s="88"/>
      <c r="E46" s="88"/>
      <c r="F46" s="88"/>
      <c r="G46" s="88"/>
      <c r="H46" s="88"/>
      <c r="I46" s="88"/>
      <c r="J46" s="88"/>
      <c r="K46" s="88"/>
      <c r="L46" s="88"/>
      <c r="M46" s="88"/>
      <c r="N46" s="88"/>
      <c r="O46" s="88"/>
    </row>
    <row r="47" spans="1:15">
      <c r="B47" s="88"/>
      <c r="C47" s="88"/>
      <c r="D47" s="88"/>
      <c r="E47" s="88"/>
      <c r="F47" s="88"/>
      <c r="G47" s="88"/>
      <c r="H47" s="88"/>
      <c r="I47" s="88"/>
      <c r="J47" s="88"/>
      <c r="K47" s="88"/>
      <c r="L47" s="88"/>
      <c r="M47" s="88"/>
      <c r="N47" s="88"/>
      <c r="O47" s="88"/>
    </row>
    <row r="48" spans="1:15">
      <c r="B48" s="88"/>
      <c r="C48" s="88"/>
      <c r="D48" s="88"/>
      <c r="E48" s="88"/>
      <c r="F48" s="88"/>
      <c r="G48" s="88"/>
      <c r="H48" s="88"/>
      <c r="I48" s="88"/>
      <c r="J48" s="88"/>
      <c r="K48" s="88"/>
      <c r="L48" s="88"/>
      <c r="M48" s="88"/>
      <c r="N48" s="88"/>
      <c r="O48" s="88"/>
    </row>
    <row r="49" spans="2:15">
      <c r="B49" s="88"/>
      <c r="C49" s="88"/>
      <c r="D49" s="88"/>
      <c r="E49" s="88"/>
      <c r="F49" s="88"/>
      <c r="G49" s="88"/>
      <c r="H49" s="88"/>
      <c r="I49" s="88"/>
      <c r="J49" s="88"/>
      <c r="K49" s="88"/>
      <c r="L49" s="88"/>
      <c r="M49" s="88"/>
      <c r="N49" s="88"/>
      <c r="O49" s="88"/>
    </row>
    <row r="50" spans="2:15">
      <c r="B50" s="88"/>
      <c r="C50" s="88"/>
      <c r="D50" s="88"/>
      <c r="E50" s="88"/>
      <c r="F50" s="88"/>
      <c r="G50" s="88"/>
      <c r="H50" s="88"/>
      <c r="I50" s="88"/>
      <c r="J50" s="88"/>
      <c r="K50" s="88"/>
      <c r="L50" s="88"/>
      <c r="M50" s="88"/>
      <c r="N50" s="88"/>
      <c r="O50" s="88"/>
    </row>
    <row r="51" spans="2:15">
      <c r="B51" s="88"/>
      <c r="C51" s="88"/>
      <c r="D51" s="88"/>
      <c r="E51" s="88"/>
      <c r="F51" s="88"/>
      <c r="G51" s="88"/>
      <c r="H51" s="88"/>
      <c r="I51" s="88"/>
      <c r="J51" s="88"/>
      <c r="K51" s="88"/>
      <c r="L51" s="88"/>
      <c r="M51" s="88"/>
      <c r="N51" s="88"/>
      <c r="O51" s="88"/>
    </row>
    <row r="52" spans="2:15">
      <c r="B52" s="88"/>
      <c r="C52" s="88"/>
      <c r="D52" s="88"/>
      <c r="E52" s="88"/>
      <c r="F52" s="88"/>
      <c r="G52" s="88"/>
      <c r="H52" s="88"/>
      <c r="I52" s="88"/>
      <c r="J52" s="88"/>
      <c r="K52" s="88"/>
      <c r="L52" s="88"/>
      <c r="M52" s="88"/>
      <c r="N52" s="88"/>
      <c r="O52" s="88"/>
    </row>
    <row r="53" spans="2:15">
      <c r="B53" s="88"/>
      <c r="C53" s="88"/>
      <c r="D53" s="88"/>
      <c r="E53" s="88"/>
      <c r="F53" s="88"/>
      <c r="G53" s="88"/>
      <c r="H53" s="88"/>
      <c r="I53" s="88"/>
      <c r="J53" s="88"/>
      <c r="K53" s="88"/>
      <c r="L53" s="88"/>
      <c r="M53" s="88"/>
      <c r="N53" s="88"/>
      <c r="O53" s="88"/>
    </row>
    <row r="54" spans="2:15">
      <c r="B54" s="88"/>
      <c r="C54" s="88"/>
      <c r="D54" s="88"/>
      <c r="E54" s="88"/>
      <c r="F54" s="88"/>
      <c r="G54" s="88"/>
      <c r="H54" s="88"/>
      <c r="I54" s="88"/>
      <c r="J54" s="88"/>
      <c r="K54" s="88"/>
      <c r="L54" s="88"/>
      <c r="M54" s="88"/>
      <c r="N54" s="88"/>
      <c r="O54" s="88"/>
    </row>
    <row r="55" spans="2:15">
      <c r="B55" s="88"/>
      <c r="C55" s="88"/>
      <c r="D55" s="88"/>
      <c r="E55" s="88"/>
      <c r="F55" s="88"/>
      <c r="G55" s="88"/>
      <c r="H55" s="88"/>
      <c r="I55" s="88"/>
      <c r="J55" s="88"/>
      <c r="K55" s="88"/>
      <c r="L55" s="88"/>
      <c r="M55" s="88"/>
      <c r="N55" s="88"/>
      <c r="O55" s="88"/>
    </row>
    <row r="56" spans="2:15">
      <c r="B56" s="88"/>
      <c r="C56" s="88"/>
      <c r="D56" s="88"/>
      <c r="E56" s="88"/>
      <c r="F56" s="88"/>
      <c r="G56" s="88"/>
      <c r="H56" s="88"/>
      <c r="I56" s="88"/>
      <c r="J56" s="88"/>
      <c r="K56" s="88"/>
      <c r="L56" s="88"/>
      <c r="M56" s="88"/>
      <c r="N56" s="88"/>
      <c r="O56" s="88"/>
    </row>
    <row r="57" spans="2:15">
      <c r="B57" s="88"/>
      <c r="C57" s="88"/>
      <c r="D57" s="88"/>
      <c r="E57" s="88"/>
      <c r="F57" s="88"/>
      <c r="G57" s="88"/>
      <c r="H57" s="88"/>
      <c r="I57" s="88"/>
      <c r="J57" s="88"/>
      <c r="K57" s="88"/>
      <c r="L57" s="88"/>
      <c r="M57" s="88"/>
      <c r="N57" s="88"/>
      <c r="O57" s="88"/>
    </row>
    <row r="58" spans="2:15">
      <c r="B58" s="88"/>
      <c r="C58" s="88"/>
      <c r="D58" s="88"/>
      <c r="E58" s="88"/>
      <c r="F58" s="88"/>
      <c r="G58" s="88"/>
      <c r="H58" s="88"/>
      <c r="I58" s="88"/>
      <c r="J58" s="88"/>
      <c r="K58" s="88"/>
      <c r="L58" s="88"/>
      <c r="M58" s="88"/>
      <c r="N58" s="88"/>
      <c r="O58" s="88"/>
    </row>
    <row r="59" spans="2:15">
      <c r="B59" s="88"/>
      <c r="C59" s="88"/>
      <c r="D59" s="88"/>
      <c r="E59" s="88"/>
      <c r="F59" s="88"/>
      <c r="G59" s="88"/>
      <c r="H59" s="88"/>
      <c r="I59" s="88"/>
      <c r="J59" s="88"/>
      <c r="K59" s="88"/>
      <c r="L59" s="88"/>
      <c r="M59" s="88"/>
      <c r="N59" s="88"/>
      <c r="O59" s="88"/>
    </row>
    <row r="60" spans="2:15">
      <c r="B60" s="88"/>
      <c r="C60" s="88"/>
      <c r="D60" s="88"/>
      <c r="E60" s="88"/>
      <c r="F60" s="88"/>
      <c r="G60" s="88"/>
      <c r="H60" s="88"/>
      <c r="I60" s="88"/>
      <c r="J60" s="88"/>
      <c r="K60" s="88"/>
      <c r="L60" s="88"/>
      <c r="M60" s="88"/>
      <c r="N60" s="88"/>
      <c r="O60" s="88"/>
    </row>
    <row r="61" spans="2:15">
      <c r="B61" s="88"/>
      <c r="C61" s="88"/>
      <c r="D61" s="88"/>
      <c r="E61" s="88"/>
      <c r="F61" s="88"/>
      <c r="G61" s="88"/>
      <c r="H61" s="88"/>
      <c r="I61" s="88"/>
      <c r="J61" s="88"/>
      <c r="K61" s="88"/>
      <c r="L61" s="88"/>
      <c r="M61" s="88"/>
      <c r="N61" s="88"/>
      <c r="O61" s="88"/>
    </row>
    <row r="62" spans="2:15">
      <c r="B62" s="88"/>
      <c r="C62" s="88"/>
      <c r="D62" s="88"/>
      <c r="E62" s="88"/>
      <c r="F62" s="88"/>
      <c r="G62" s="88"/>
      <c r="H62" s="88"/>
      <c r="I62" s="88"/>
      <c r="J62" s="88"/>
      <c r="K62" s="88"/>
      <c r="L62" s="88"/>
      <c r="M62" s="88"/>
      <c r="N62" s="88"/>
      <c r="O62" s="88"/>
    </row>
    <row r="63" spans="2:15">
      <c r="B63" s="88"/>
      <c r="C63" s="88"/>
      <c r="D63" s="88"/>
      <c r="E63" s="88"/>
      <c r="F63" s="88"/>
      <c r="G63" s="88"/>
      <c r="H63" s="88"/>
      <c r="I63" s="88"/>
      <c r="J63" s="88"/>
      <c r="K63" s="88"/>
      <c r="L63" s="88"/>
      <c r="M63" s="88"/>
      <c r="N63" s="88"/>
      <c r="O63" s="88"/>
    </row>
    <row r="64" spans="2:15">
      <c r="B64" s="88"/>
      <c r="C64" s="88"/>
      <c r="D64" s="88"/>
      <c r="E64" s="88"/>
      <c r="F64" s="88"/>
      <c r="G64" s="88"/>
      <c r="H64" s="88"/>
      <c r="I64" s="88"/>
      <c r="J64" s="88"/>
      <c r="K64" s="88"/>
      <c r="L64" s="88"/>
      <c r="M64" s="88"/>
      <c r="N64" s="88"/>
      <c r="O64" s="88"/>
    </row>
  </sheetData>
  <mergeCells count="4">
    <mergeCell ref="A6:O6"/>
    <mergeCell ref="A4:O4"/>
    <mergeCell ref="A37:O37"/>
    <mergeCell ref="A9:A11"/>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D12:O33 D34:N3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B1:X18"/>
  <sheetViews>
    <sheetView workbookViewId="0"/>
  </sheetViews>
  <sheetFormatPr defaultRowHeight="12.75"/>
  <cols>
    <col min="1" max="1" width="0.42578125" customWidth="1"/>
    <col min="2" max="2" width="14.7109375" customWidth="1"/>
    <col min="3" max="6" width="14.7109375" hidden="1" customWidth="1"/>
    <col min="7" max="8" width="14.7109375" customWidth="1"/>
    <col min="9" max="10" width="14.7109375" hidden="1" customWidth="1"/>
    <col min="11" max="12" width="14.7109375" customWidth="1"/>
    <col min="13" max="13" width="14.7109375" hidden="1" customWidth="1"/>
    <col min="14" max="14" width="14.7109375" customWidth="1"/>
    <col min="15" max="18" width="11.5703125" hidden="1" customWidth="1"/>
    <col min="19" max="24" width="11.5703125" customWidth="1"/>
  </cols>
  <sheetData>
    <row r="1" spans="2:24" s="607" customFormat="1" ht="8.25" customHeight="1"/>
    <row r="2" spans="2:24" s="607" customFormat="1" ht="18" customHeight="1">
      <c r="B2" s="608" t="s">
        <v>458</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4" s="666" customFormat="1" ht="18" hidden="1" customHeight="1">
      <c r="C3" s="667">
        <v>34551010.919997849</v>
      </c>
      <c r="D3" s="667">
        <v>1293615061.2600002</v>
      </c>
      <c r="E3" s="667">
        <v>1293646317.46</v>
      </c>
      <c r="F3" s="667">
        <v>33800956.869998097</v>
      </c>
      <c r="G3" s="667">
        <v>34541461.399997853</v>
      </c>
      <c r="H3" s="667">
        <v>0</v>
      </c>
      <c r="I3" s="667">
        <v>27269245.529998302</v>
      </c>
      <c r="J3" s="667">
        <v>-20074247.079999994</v>
      </c>
      <c r="K3" s="667">
        <v>4685.34</v>
      </c>
      <c r="L3" s="667"/>
      <c r="M3" s="667">
        <v>574851.01000000886</v>
      </c>
      <c r="N3" s="667">
        <v>554463.67000000004</v>
      </c>
      <c r="O3" s="667">
        <v>7.76</v>
      </c>
      <c r="P3" s="667">
        <v>45.54</v>
      </c>
      <c r="Q3" s="667">
        <v>28129277.659999534</v>
      </c>
      <c r="R3" s="667">
        <v>-19804889.920000006</v>
      </c>
      <c r="S3" s="668">
        <f>(+G3+H3+K3+L3+N3)/1000000</f>
        <v>35.100610409997856</v>
      </c>
      <c r="W3" s="669"/>
      <c r="X3" s="670"/>
    </row>
    <row r="4" spans="2:24" s="607" customFormat="1" ht="18" customHeight="1">
      <c r="B4" s="609" t="s">
        <v>487</v>
      </c>
      <c r="C4" s="610">
        <v>29170663.789999574</v>
      </c>
      <c r="D4" s="610">
        <v>1303854.3400000001</v>
      </c>
      <c r="E4" s="610">
        <v>1312796.5900000001</v>
      </c>
      <c r="F4" s="610">
        <v>29090791.109999616</v>
      </c>
      <c r="G4" s="610">
        <v>29163678.339999575</v>
      </c>
      <c r="H4" s="610">
        <v>0</v>
      </c>
      <c r="I4" s="610">
        <v>24075980.730000071</v>
      </c>
      <c r="J4" s="610">
        <v>-1637850.89</v>
      </c>
      <c r="K4" s="610">
        <v>0</v>
      </c>
      <c r="L4" s="610"/>
      <c r="M4" s="610">
        <v>369641.13000000088</v>
      </c>
      <c r="N4" s="610">
        <v>278727.3</v>
      </c>
      <c r="O4" s="610">
        <v>7.76</v>
      </c>
      <c r="P4" s="610">
        <v>22.97</v>
      </c>
      <c r="Q4" s="610">
        <v>24501123.609999988</v>
      </c>
      <c r="R4" s="610">
        <v>-1415508.64</v>
      </c>
      <c r="S4" s="616">
        <f>(+G4+H4+K4+L4+N4)/1000000</f>
        <v>29.442405639999574</v>
      </c>
      <c r="T4" s="620" t="e">
        <f>+#REF!</f>
        <v>#REF!</v>
      </c>
      <c r="U4" s="621">
        <v>60.556250259999999</v>
      </c>
      <c r="V4" s="621">
        <v>4.9112700000000006E-3</v>
      </c>
      <c r="W4" s="620" t="e">
        <f>SUM(T4:V4)</f>
        <v>#REF!</v>
      </c>
      <c r="X4" s="622" t="e">
        <f>+S4/W4</f>
        <v>#REF!</v>
      </c>
    </row>
    <row r="5" spans="2:24" s="607" customFormat="1" ht="18" customHeight="1">
      <c r="B5" s="609" t="s">
        <v>459</v>
      </c>
      <c r="C5" s="610">
        <v>121583.86</v>
      </c>
      <c r="D5" s="610">
        <v>750668.37</v>
      </c>
      <c r="E5" s="610">
        <v>750668.37</v>
      </c>
      <c r="F5" s="610">
        <v>105992.79</v>
      </c>
      <c r="G5" s="610">
        <v>121583.86</v>
      </c>
      <c r="H5" s="610">
        <v>0</v>
      </c>
      <c r="I5" s="610">
        <v>71223.98</v>
      </c>
      <c r="J5" s="610">
        <v>-376876.73</v>
      </c>
      <c r="K5" s="610">
        <v>0</v>
      </c>
      <c r="L5" s="610"/>
      <c r="M5" s="610">
        <v>10336.32</v>
      </c>
      <c r="N5" s="610">
        <v>23907.69</v>
      </c>
      <c r="O5" s="610">
        <v>0</v>
      </c>
      <c r="P5" s="610">
        <v>0</v>
      </c>
      <c r="Q5" s="610">
        <v>97609.45</v>
      </c>
      <c r="R5" s="610">
        <v>-369018.19</v>
      </c>
      <c r="S5" s="616">
        <f>(+G5+H5+K5+L5+N5)/1000000</f>
        <v>0.14549155</v>
      </c>
      <c r="T5" s="620" t="e">
        <f>+#REF!</f>
        <v>#REF!</v>
      </c>
      <c r="U5" s="621">
        <v>0</v>
      </c>
      <c r="V5" s="621">
        <v>6.9001999999999996E-4</v>
      </c>
      <c r="W5" s="620" t="e">
        <f>SUM(T5:V5)</f>
        <v>#REF!</v>
      </c>
      <c r="X5" s="622" t="e">
        <f>+S5/W5</f>
        <v>#REF!</v>
      </c>
    </row>
    <row r="6" spans="2:24" s="607" customFormat="1" ht="18" customHeight="1">
      <c r="B6" s="609" t="s">
        <v>460</v>
      </c>
      <c r="C6" s="610">
        <f t="shared" ref="C6:R6" si="0">+C3-C4</f>
        <v>5380347.1299982741</v>
      </c>
      <c r="D6" s="610">
        <f t="shared" si="0"/>
        <v>1292311206.9200003</v>
      </c>
      <c r="E6" s="610">
        <f t="shared" si="0"/>
        <v>1292333520.8700001</v>
      </c>
      <c r="F6" s="610">
        <f t="shared" si="0"/>
        <v>4710165.7599984817</v>
      </c>
      <c r="G6" s="610">
        <f t="shared" si="0"/>
        <v>5377783.0599982776</v>
      </c>
      <c r="H6" s="610">
        <f t="shared" si="0"/>
        <v>0</v>
      </c>
      <c r="I6" s="610">
        <f t="shared" si="0"/>
        <v>3193264.7999982312</v>
      </c>
      <c r="J6" s="610">
        <f t="shared" si="0"/>
        <v>-18436396.189999994</v>
      </c>
      <c r="K6" s="610">
        <f t="shared" si="0"/>
        <v>4685.34</v>
      </c>
      <c r="L6" s="610">
        <f t="shared" si="0"/>
        <v>0</v>
      </c>
      <c r="M6" s="610">
        <f t="shared" si="0"/>
        <v>205209.88000000798</v>
      </c>
      <c r="N6" s="610">
        <f t="shared" si="0"/>
        <v>275736.37000000005</v>
      </c>
      <c r="O6" s="610">
        <f t="shared" si="0"/>
        <v>0</v>
      </c>
      <c r="P6" s="610">
        <f t="shared" si="0"/>
        <v>22.57</v>
      </c>
      <c r="Q6" s="610">
        <f t="shared" si="0"/>
        <v>3628154.0499995463</v>
      </c>
      <c r="R6" s="610">
        <f t="shared" si="0"/>
        <v>-18389381.280000005</v>
      </c>
      <c r="S6" s="616">
        <f>(+G6+H6+K6+L6+N6)/1000000</f>
        <v>5.6582047699982772</v>
      </c>
      <c r="T6" s="620" t="e">
        <f>+#REF!</f>
        <v>#REF!</v>
      </c>
      <c r="U6" s="621">
        <v>10.445979780000002</v>
      </c>
      <c r="V6" s="621">
        <v>8.7922899999999998E-2</v>
      </c>
      <c r="W6" s="620" t="e">
        <f>SUM(T6:V6)</f>
        <v>#REF!</v>
      </c>
      <c r="X6" s="622" t="e">
        <f>+S6/W6</f>
        <v>#REF!</v>
      </c>
    </row>
    <row r="7" spans="2:24" s="607" customFormat="1" ht="18" customHeight="1">
      <c r="B7" s="609" t="s">
        <v>461</v>
      </c>
      <c r="C7" s="610">
        <v>162954881.30000904</v>
      </c>
      <c r="D7" s="610">
        <v>416385506.97000384</v>
      </c>
      <c r="E7" s="610">
        <v>417328218.5100041</v>
      </c>
      <c r="F7" s="610">
        <v>121810202.3600034</v>
      </c>
      <c r="G7" s="610">
        <v>162779951.32000887</v>
      </c>
      <c r="H7" s="610">
        <v>54505.39</v>
      </c>
      <c r="I7" s="610">
        <v>60745978.659998871</v>
      </c>
      <c r="J7" s="610">
        <v>-61205773.430000998</v>
      </c>
      <c r="K7" s="610">
        <v>47879.99</v>
      </c>
      <c r="L7" s="610"/>
      <c r="M7" s="610">
        <v>9802755.9599999506</v>
      </c>
      <c r="N7" s="610">
        <v>17830408.249999817</v>
      </c>
      <c r="O7" s="610">
        <v>6165.67</v>
      </c>
      <c r="P7" s="610">
        <v>9306.59</v>
      </c>
      <c r="Q7" s="610">
        <v>81175777.310000852</v>
      </c>
      <c r="R7" s="610">
        <v>-53944219.810000457</v>
      </c>
      <c r="S7" s="616">
        <f t="shared" ref="S7:S17" si="1">(+G7+H7+K7+L7+N7)/1000000</f>
        <v>180.7127449500087</v>
      </c>
      <c r="T7" s="620" t="e">
        <f>+#REF!</f>
        <v>#REF!</v>
      </c>
      <c r="U7" s="621">
        <v>21.158657729999998</v>
      </c>
      <c r="V7" s="621">
        <v>4.09692729</v>
      </c>
      <c r="W7" s="620" t="e">
        <f t="shared" ref="W7:W17" si="2">SUM(T7:V7)</f>
        <v>#REF!</v>
      </c>
      <c r="X7" s="622" t="e">
        <f t="shared" ref="X7:X18" si="3">+S7/W7</f>
        <v>#REF!</v>
      </c>
    </row>
    <row r="8" spans="2:24" s="607" customFormat="1" ht="18" customHeight="1">
      <c r="B8" s="609" t="s">
        <v>462</v>
      </c>
      <c r="C8" s="610">
        <v>244700953.93999976</v>
      </c>
      <c r="D8" s="610">
        <v>107353545.33999957</v>
      </c>
      <c r="E8" s="610">
        <v>108209122.22999974</v>
      </c>
      <c r="F8" s="610">
        <v>208581461.6799992</v>
      </c>
      <c r="G8" s="610">
        <v>244285671.84999985</v>
      </c>
      <c r="H8" s="610">
        <v>102077.61</v>
      </c>
      <c r="I8" s="610">
        <v>106176687.99999981</v>
      </c>
      <c r="J8" s="610">
        <v>-59508721.679999858</v>
      </c>
      <c r="K8" s="610">
        <v>148535.35999999999</v>
      </c>
      <c r="L8" s="610"/>
      <c r="M8" s="610">
        <v>14695769.929999953</v>
      </c>
      <c r="N8" s="610">
        <v>26869630.449999735</v>
      </c>
      <c r="O8" s="610">
        <v>17084.14</v>
      </c>
      <c r="P8" s="610">
        <v>17848.64</v>
      </c>
      <c r="Q8" s="610">
        <v>138338709.66000158</v>
      </c>
      <c r="R8" s="610">
        <v>-49922958.799999602</v>
      </c>
      <c r="S8" s="616">
        <f t="shared" si="1"/>
        <v>271.40591526999964</v>
      </c>
      <c r="T8" s="620" t="e">
        <f>+#REF!</f>
        <v>#REF!</v>
      </c>
      <c r="U8" s="621">
        <v>45.906377640000002</v>
      </c>
      <c r="V8" s="621">
        <v>10.893377630000002</v>
      </c>
      <c r="W8" s="620" t="e">
        <f t="shared" si="2"/>
        <v>#REF!</v>
      </c>
      <c r="X8" s="622" t="e">
        <f t="shared" si="3"/>
        <v>#REF!</v>
      </c>
    </row>
    <row r="9" spans="2:24" s="607" customFormat="1" ht="18" customHeight="1">
      <c r="B9" s="609" t="s">
        <v>463</v>
      </c>
      <c r="C9" s="610">
        <v>195626539.58999875</v>
      </c>
      <c r="D9" s="610">
        <v>42607455.820000127</v>
      </c>
      <c r="E9" s="610">
        <v>43798914.750000075</v>
      </c>
      <c r="F9" s="610">
        <v>177669073.59999928</v>
      </c>
      <c r="G9" s="610">
        <v>194945088.51999867</v>
      </c>
      <c r="H9" s="610">
        <v>77247.25</v>
      </c>
      <c r="I9" s="610">
        <v>86580451.189999819</v>
      </c>
      <c r="J9" s="610">
        <v>-39310583.130000204</v>
      </c>
      <c r="K9" s="610">
        <v>98749.89</v>
      </c>
      <c r="L9" s="610"/>
      <c r="M9" s="610">
        <v>11316479.730000021</v>
      </c>
      <c r="N9" s="610">
        <v>19082786.669999901</v>
      </c>
      <c r="O9" s="610">
        <v>10624.55</v>
      </c>
      <c r="P9" s="610">
        <v>12202.37</v>
      </c>
      <c r="Q9" s="610">
        <v>110154641.54000007</v>
      </c>
      <c r="R9" s="610">
        <v>-32364317.090000007</v>
      </c>
      <c r="S9" s="616">
        <f t="shared" si="1"/>
        <v>214.20387232999855</v>
      </c>
      <c r="T9" s="620" t="e">
        <f>+#REF!</f>
        <v>#REF!</v>
      </c>
      <c r="U9" s="621">
        <v>62.190723140000003</v>
      </c>
      <c r="V9" s="621">
        <v>10.95984018</v>
      </c>
      <c r="W9" s="620" t="e">
        <f t="shared" si="2"/>
        <v>#REF!</v>
      </c>
      <c r="X9" s="622" t="e">
        <f t="shared" si="3"/>
        <v>#REF!</v>
      </c>
    </row>
    <row r="10" spans="2:24" s="607" customFormat="1" ht="18" customHeight="1">
      <c r="B10" s="609" t="s">
        <v>464</v>
      </c>
      <c r="C10" s="610">
        <v>133645353.9199997</v>
      </c>
      <c r="D10" s="610">
        <v>20439257.499999959</v>
      </c>
      <c r="E10" s="610">
        <v>21962876.739999961</v>
      </c>
      <c r="F10" s="610">
        <v>124065127.61999968</v>
      </c>
      <c r="G10" s="610">
        <v>132581831.84999964</v>
      </c>
      <c r="H10" s="610">
        <v>61461.58</v>
      </c>
      <c r="I10" s="610">
        <v>56068127.319999948</v>
      </c>
      <c r="J10" s="610">
        <v>-26214870.100000035</v>
      </c>
      <c r="K10" s="610">
        <v>241251.29</v>
      </c>
      <c r="L10" s="610"/>
      <c r="M10" s="610">
        <v>7629381.840000038</v>
      </c>
      <c r="N10" s="610">
        <v>12275155.320000017</v>
      </c>
      <c r="O10" s="610">
        <v>6468.48</v>
      </c>
      <c r="P10" s="610">
        <v>4227.71</v>
      </c>
      <c r="Q10" s="610">
        <v>71592038.040000051</v>
      </c>
      <c r="R10" s="610">
        <v>-21585774.509999987</v>
      </c>
      <c r="S10" s="616">
        <f t="shared" si="1"/>
        <v>145.15970003999968</v>
      </c>
      <c r="T10" s="620" t="e">
        <f>+#REF!</f>
        <v>#REF!</v>
      </c>
      <c r="U10" s="621">
        <v>44.472447029999998</v>
      </c>
      <c r="V10" s="621">
        <v>7.4352585099999997</v>
      </c>
      <c r="W10" s="620" t="e">
        <f t="shared" si="2"/>
        <v>#REF!</v>
      </c>
      <c r="X10" s="622" t="e">
        <f t="shared" si="3"/>
        <v>#REF!</v>
      </c>
    </row>
    <row r="11" spans="2:24" s="607" customFormat="1" ht="18" customHeight="1">
      <c r="B11" s="609" t="s">
        <v>465</v>
      </c>
      <c r="C11" s="610">
        <v>192509003.93000031</v>
      </c>
      <c r="D11" s="610">
        <v>23652230.850000039</v>
      </c>
      <c r="E11" s="610">
        <v>26327913.690000046</v>
      </c>
      <c r="F11" s="610">
        <v>181125421.75000015</v>
      </c>
      <c r="G11" s="610">
        <v>191203651.82000023</v>
      </c>
      <c r="H11" s="610">
        <v>108127.02</v>
      </c>
      <c r="I11" s="610">
        <v>81979120.200000122</v>
      </c>
      <c r="J11" s="610">
        <v>-33797738.399999976</v>
      </c>
      <c r="K11" s="610">
        <v>123402.24000000001</v>
      </c>
      <c r="L11" s="610"/>
      <c r="M11" s="610">
        <v>11008867.379999997</v>
      </c>
      <c r="N11" s="610">
        <v>16422795.699999968</v>
      </c>
      <c r="O11" s="610">
        <v>19943.16</v>
      </c>
      <c r="P11" s="610">
        <v>17349.46</v>
      </c>
      <c r="Q11" s="610">
        <v>103507371.69999997</v>
      </c>
      <c r="R11" s="610">
        <v>-27740943.199999936</v>
      </c>
      <c r="S11" s="616">
        <f t="shared" si="1"/>
        <v>207.8579767800002</v>
      </c>
      <c r="T11" s="620" t="e">
        <f>+#REF!</f>
        <v>#REF!</v>
      </c>
      <c r="U11" s="621">
        <v>100.62869373000001</v>
      </c>
      <c r="V11" s="621">
        <v>14.910210810000001</v>
      </c>
      <c r="W11" s="620" t="e">
        <f t="shared" si="2"/>
        <v>#REF!</v>
      </c>
      <c r="X11" s="622" t="e">
        <f t="shared" si="3"/>
        <v>#REF!</v>
      </c>
    </row>
    <row r="12" spans="2:24" s="607" customFormat="1" ht="18" customHeight="1">
      <c r="B12" s="609" t="s">
        <v>466</v>
      </c>
      <c r="C12" s="610">
        <v>277462260.65999997</v>
      </c>
      <c r="D12" s="610">
        <v>31080424.970000032</v>
      </c>
      <c r="E12" s="610">
        <v>37716842.879999973</v>
      </c>
      <c r="F12" s="610">
        <v>259537064.99999961</v>
      </c>
      <c r="G12" s="610">
        <v>272237530.42999995</v>
      </c>
      <c r="H12" s="610">
        <v>208246.28</v>
      </c>
      <c r="I12" s="610">
        <v>110826934.27999973</v>
      </c>
      <c r="J12" s="610">
        <v>-44369938.360000007</v>
      </c>
      <c r="K12" s="610">
        <v>176358.84</v>
      </c>
      <c r="L12" s="610"/>
      <c r="M12" s="610">
        <v>16183938.620000022</v>
      </c>
      <c r="N12" s="610">
        <v>20367525.850000095</v>
      </c>
      <c r="O12" s="610">
        <v>6640.86</v>
      </c>
      <c r="P12" s="610">
        <v>4547.12</v>
      </c>
      <c r="Q12" s="610">
        <v>139354009.10999998</v>
      </c>
      <c r="R12" s="610">
        <v>-36159547.95000001</v>
      </c>
      <c r="S12" s="616">
        <f t="shared" si="1"/>
        <v>292.98966139999999</v>
      </c>
      <c r="T12" s="620" t="e">
        <f>+#REF!</f>
        <v>#REF!</v>
      </c>
      <c r="U12" s="621">
        <v>220.99658063999999</v>
      </c>
      <c r="V12" s="621">
        <v>25.330068079999997</v>
      </c>
      <c r="W12" s="620" t="e">
        <f t="shared" si="2"/>
        <v>#REF!</v>
      </c>
      <c r="X12" s="622" t="e">
        <f t="shared" si="3"/>
        <v>#REF!</v>
      </c>
    </row>
    <row r="13" spans="2:24" s="607" customFormat="1" ht="18" customHeight="1">
      <c r="B13" s="609" t="s">
        <v>467</v>
      </c>
      <c r="C13" s="610">
        <v>366563357.36999977</v>
      </c>
      <c r="D13" s="610">
        <v>37515774.970000006</v>
      </c>
      <c r="E13" s="610">
        <v>52229139.170000009</v>
      </c>
      <c r="F13" s="610">
        <v>343213158.20000029</v>
      </c>
      <c r="G13" s="610">
        <v>355978341.69999999</v>
      </c>
      <c r="H13" s="610">
        <v>788324.42</v>
      </c>
      <c r="I13" s="610">
        <v>146180112.00000003</v>
      </c>
      <c r="J13" s="610">
        <v>-57807300.179999992</v>
      </c>
      <c r="K13" s="610">
        <v>455514.24</v>
      </c>
      <c r="L13" s="610"/>
      <c r="M13" s="610">
        <v>21573403.67000002</v>
      </c>
      <c r="N13" s="610">
        <v>23391537.909999881</v>
      </c>
      <c r="O13" s="610">
        <v>12798.43</v>
      </c>
      <c r="P13" s="610">
        <v>3754.71</v>
      </c>
      <c r="Q13" s="610">
        <v>180983292.90000048</v>
      </c>
      <c r="R13" s="610">
        <v>-47205329.409999944</v>
      </c>
      <c r="S13" s="616">
        <f t="shared" si="1"/>
        <v>380.61371826999994</v>
      </c>
      <c r="T13" s="620" t="e">
        <f>+#REF!</f>
        <v>#REF!</v>
      </c>
      <c r="U13" s="621">
        <v>369.70102887000007</v>
      </c>
      <c r="V13" s="621">
        <v>56.668518210000002</v>
      </c>
      <c r="W13" s="620" t="e">
        <f t="shared" si="2"/>
        <v>#REF!</v>
      </c>
      <c r="X13" s="622" t="e">
        <f t="shared" si="3"/>
        <v>#REF!</v>
      </c>
    </row>
    <row r="14" spans="2:24" s="607" customFormat="1" ht="18" customHeight="1">
      <c r="B14" s="609" t="s">
        <v>468</v>
      </c>
      <c r="C14" s="610">
        <v>271995980.26999986</v>
      </c>
      <c r="D14" s="610">
        <v>27144787.200000014</v>
      </c>
      <c r="E14" s="610">
        <v>45955737.720000044</v>
      </c>
      <c r="F14" s="610">
        <v>250423729.76999977</v>
      </c>
      <c r="G14" s="610">
        <v>259367253.05999967</v>
      </c>
      <c r="H14" s="610">
        <v>368975.39</v>
      </c>
      <c r="I14" s="610">
        <v>95842521.779999927</v>
      </c>
      <c r="J14" s="610">
        <v>-52926521.959999986</v>
      </c>
      <c r="K14" s="610">
        <v>367243.44</v>
      </c>
      <c r="L14" s="610"/>
      <c r="M14" s="610">
        <v>16716619.189999985</v>
      </c>
      <c r="N14" s="610">
        <v>14890991.139999993</v>
      </c>
      <c r="O14" s="610">
        <v>6433.57</v>
      </c>
      <c r="P14" s="610">
        <v>1120.32</v>
      </c>
      <c r="Q14" s="610">
        <v>120843367.27000007</v>
      </c>
      <c r="R14" s="610">
        <v>-46020929.149999976</v>
      </c>
      <c r="S14" s="616">
        <f t="shared" si="1"/>
        <v>274.99446302999968</v>
      </c>
      <c r="T14" s="620" t="e">
        <f>+#REF!</f>
        <v>#REF!</v>
      </c>
      <c r="U14" s="621">
        <v>278.10993621</v>
      </c>
      <c r="V14" s="621">
        <v>52.205740310000003</v>
      </c>
      <c r="W14" s="620" t="e">
        <f t="shared" si="2"/>
        <v>#REF!</v>
      </c>
      <c r="X14" s="622" t="e">
        <f t="shared" si="3"/>
        <v>#REF!</v>
      </c>
    </row>
    <row r="15" spans="2:24" s="607" customFormat="1" ht="18" customHeight="1">
      <c r="B15" s="609" t="s">
        <v>469</v>
      </c>
      <c r="C15" s="610">
        <v>475060273.76000011</v>
      </c>
      <c r="D15" s="610">
        <v>35151802.519999988</v>
      </c>
      <c r="E15" s="610">
        <v>58755001.610000014</v>
      </c>
      <c r="F15" s="610">
        <v>444823362.17999989</v>
      </c>
      <c r="G15" s="610">
        <v>455780383.57000005</v>
      </c>
      <c r="H15" s="610">
        <v>255839.55</v>
      </c>
      <c r="I15" s="610">
        <v>161438441.1699999</v>
      </c>
      <c r="J15" s="610">
        <v>-80713354.220000014</v>
      </c>
      <c r="K15" s="610">
        <v>2612356.4900000002</v>
      </c>
      <c r="L15" s="610"/>
      <c r="M15" s="610">
        <v>29876629.81999997</v>
      </c>
      <c r="N15" s="610">
        <v>24227439.900000028</v>
      </c>
      <c r="O15" s="610">
        <v>1061167.02</v>
      </c>
      <c r="P15" s="610">
        <v>2639.99</v>
      </c>
      <c r="Q15" s="610">
        <v>205082902.96000001</v>
      </c>
      <c r="R15" s="610">
        <v>-66793715.029999994</v>
      </c>
      <c r="S15" s="616">
        <f t="shared" si="1"/>
        <v>482.87601951000011</v>
      </c>
      <c r="T15" s="620" t="e">
        <f>+#REF!</f>
        <v>#REF!</v>
      </c>
      <c r="U15" s="621">
        <v>625.41280046999987</v>
      </c>
      <c r="V15" s="621">
        <v>85.05794358</v>
      </c>
      <c r="W15" s="620" t="e">
        <f t="shared" si="2"/>
        <v>#REF!</v>
      </c>
      <c r="X15" s="622" t="e">
        <f t="shared" si="3"/>
        <v>#REF!</v>
      </c>
    </row>
    <row r="16" spans="2:24" s="607" customFormat="1" ht="18" customHeight="1">
      <c r="B16" s="609" t="s">
        <v>470</v>
      </c>
      <c r="C16" s="610">
        <v>526944467.3999998</v>
      </c>
      <c r="D16" s="610">
        <v>18396532.780000001</v>
      </c>
      <c r="E16" s="610">
        <v>61340686.829999998</v>
      </c>
      <c r="F16" s="610">
        <v>482280275.91999984</v>
      </c>
      <c r="G16" s="610">
        <v>487992602.72999996</v>
      </c>
      <c r="H16" s="610">
        <v>1430995.16</v>
      </c>
      <c r="I16" s="610">
        <v>171100168.25000012</v>
      </c>
      <c r="J16" s="610">
        <v>-102504303.82999988</v>
      </c>
      <c r="K16" s="610">
        <v>1667396.78</v>
      </c>
      <c r="L16" s="610"/>
      <c r="M16" s="610">
        <v>34635927.759999983</v>
      </c>
      <c r="N16" s="610">
        <v>19521011.620000031</v>
      </c>
      <c r="O16" s="610">
        <v>5291.41</v>
      </c>
      <c r="P16" s="610">
        <v>30.28</v>
      </c>
      <c r="Q16" s="610">
        <v>211296363.98000005</v>
      </c>
      <c r="R16" s="610">
        <v>-86917828.920000032</v>
      </c>
      <c r="S16" s="616">
        <f t="shared" si="1"/>
        <v>510.61200628999995</v>
      </c>
      <c r="T16" s="620" t="e">
        <f>+#REF!</f>
        <v>#REF!</v>
      </c>
      <c r="U16" s="621">
        <v>1298.7686028399999</v>
      </c>
      <c r="V16" s="621">
        <v>157.32084674999999</v>
      </c>
      <c r="W16" s="620" t="e">
        <f t="shared" si="2"/>
        <v>#REF!</v>
      </c>
      <c r="X16" s="622" t="e">
        <f t="shared" si="3"/>
        <v>#REF!</v>
      </c>
    </row>
    <row r="17" spans="2:24" s="607" customFormat="1" ht="18" customHeight="1">
      <c r="B17" s="609" t="s">
        <v>471</v>
      </c>
      <c r="C17" s="610">
        <v>1622231458.4499996</v>
      </c>
      <c r="D17" s="610">
        <v>21406641.88000001</v>
      </c>
      <c r="E17" s="610">
        <v>310873361.48000008</v>
      </c>
      <c r="F17" s="610">
        <v>1345625771.4999998</v>
      </c>
      <c r="G17" s="610">
        <v>1356155178.7299995</v>
      </c>
      <c r="H17" s="610">
        <v>2358109.44</v>
      </c>
      <c r="I17" s="610">
        <v>477912386.10999984</v>
      </c>
      <c r="J17" s="610">
        <v>-144255648.84000003</v>
      </c>
      <c r="K17" s="610">
        <v>259437.17</v>
      </c>
      <c r="L17" s="610"/>
      <c r="M17" s="610">
        <v>122806294.58000007</v>
      </c>
      <c r="N17" s="610">
        <v>24606828.920000002</v>
      </c>
      <c r="O17" s="610">
        <v>7029.07</v>
      </c>
      <c r="P17" s="610">
        <v>0</v>
      </c>
      <c r="Q17" s="610">
        <v>572119933.96000016</v>
      </c>
      <c r="R17" s="610">
        <v>-92275107.719999999</v>
      </c>
      <c r="S17" s="616">
        <f t="shared" si="1"/>
        <v>1383.3795542599998</v>
      </c>
      <c r="T17" s="620" t="e">
        <f>+#REF!</f>
        <v>#REF!</v>
      </c>
      <c r="U17" s="621">
        <v>4734.4132540800001</v>
      </c>
      <c r="V17" s="621">
        <v>145.88704512999999</v>
      </c>
      <c r="W17" s="620" t="e">
        <f t="shared" si="2"/>
        <v>#REF!</v>
      </c>
      <c r="X17" s="622" t="e">
        <f t="shared" si="3"/>
        <v>#REF!</v>
      </c>
    </row>
    <row r="18" spans="2:24">
      <c r="C18" s="26">
        <f t="shared" ref="C18:R18" si="4">SUM(C5:C17)</f>
        <v>4475196461.5800047</v>
      </c>
      <c r="D18" s="26">
        <f t="shared" si="4"/>
        <v>2074195836.0900042</v>
      </c>
      <c r="E18" s="26">
        <f t="shared" si="4"/>
        <v>2477582004.8500037</v>
      </c>
      <c r="F18" s="26">
        <f t="shared" si="4"/>
        <v>3943970808.1299992</v>
      </c>
      <c r="G18" s="26">
        <f t="shared" si="4"/>
        <v>4118806852.5000048</v>
      </c>
      <c r="H18" s="26">
        <f t="shared" si="4"/>
        <v>5813909.0899999999</v>
      </c>
      <c r="I18" s="26">
        <f t="shared" si="4"/>
        <v>1558115417.7399962</v>
      </c>
      <c r="J18" s="26">
        <f t="shared" si="4"/>
        <v>-721428027.05000103</v>
      </c>
      <c r="K18" s="26">
        <f t="shared" si="4"/>
        <v>6202811.0700000003</v>
      </c>
      <c r="L18" s="26">
        <f t="shared" si="4"/>
        <v>0</v>
      </c>
      <c r="M18" s="26">
        <f t="shared" si="4"/>
        <v>296461614.68000007</v>
      </c>
      <c r="N18" s="26">
        <f t="shared" si="4"/>
        <v>219785755.78999949</v>
      </c>
      <c r="O18" s="26">
        <f t="shared" si="4"/>
        <v>1159646.3600000001</v>
      </c>
      <c r="P18" s="26">
        <f t="shared" si="4"/>
        <v>73049.760000000009</v>
      </c>
      <c r="Q18" s="26">
        <f t="shared" si="4"/>
        <v>1938174171.9300027</v>
      </c>
      <c r="R18" s="26">
        <f t="shared" si="4"/>
        <v>-579689071.05999994</v>
      </c>
      <c r="S18" s="616">
        <f>SUM(S4:S17)</f>
        <v>4380.0517340900042</v>
      </c>
      <c r="T18" s="616" t="e">
        <f>SUM(T4:T17)</f>
        <v>#REF!</v>
      </c>
      <c r="U18" s="616">
        <f>SUM(U4:U17)</f>
        <v>7872.7613324200001</v>
      </c>
      <c r="V18" s="616">
        <f>SUM(V4:V17)</f>
        <v>570.85930067000004</v>
      </c>
      <c r="W18" s="616" t="e">
        <f>SUM(W4:W17)</f>
        <v>#REF!</v>
      </c>
      <c r="X18" s="622" t="e">
        <f t="shared" si="3"/>
        <v>#REF!</v>
      </c>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8">
    <tabColor theme="6" tint="0.59999389629810485"/>
    <pageSetUpPr fitToPage="1"/>
  </sheetPr>
  <dimension ref="A1:BG46"/>
  <sheetViews>
    <sheetView zoomScaleNormal="100" workbookViewId="0">
      <selection activeCell="A7" sqref="A7:A9"/>
    </sheetView>
  </sheetViews>
  <sheetFormatPr defaultColWidth="9.140625" defaultRowHeight="12.75"/>
  <cols>
    <col min="1" max="1" width="5.7109375" style="216" customWidth="1"/>
    <col min="2" max="2" width="64.140625" style="216" customWidth="1"/>
    <col min="3" max="4" width="14.7109375" style="216" customWidth="1"/>
    <col min="5" max="5" width="14.7109375" style="648" customWidth="1"/>
    <col min="6" max="7" width="8.28515625" style="216" customWidth="1"/>
    <col min="8" max="8" width="16.140625" style="216" customWidth="1"/>
    <col min="9" max="9" width="17.28515625" style="216" customWidth="1"/>
    <col min="10" max="10" width="12.7109375" style="216" customWidth="1"/>
    <col min="11" max="11" width="12.7109375" style="216" bestFit="1" customWidth="1"/>
    <col min="12" max="12" width="11.42578125" style="216" customWidth="1"/>
    <col min="13" max="14" width="19.5703125" style="216" bestFit="1" customWidth="1"/>
    <col min="15" max="16" width="9.140625" style="216"/>
    <col min="17" max="17" width="18.5703125" style="216" bestFit="1" customWidth="1"/>
    <col min="18" max="16384" width="9.140625" style="216"/>
  </cols>
  <sheetData>
    <row r="1" spans="1:9" s="195" customFormat="1" ht="27.75">
      <c r="A1" s="1183" t="s">
        <v>563</v>
      </c>
      <c r="B1" s="206"/>
      <c r="C1" s="206"/>
      <c r="D1" s="206"/>
      <c r="E1" s="206"/>
      <c r="F1" s="206"/>
      <c r="G1" s="206"/>
      <c r="H1" s="206"/>
      <c r="I1" s="206"/>
    </row>
    <row r="2" spans="1:9" ht="26.25">
      <c r="A2" s="705" t="s">
        <v>521</v>
      </c>
    </row>
    <row r="3" spans="1:9" ht="21.75" customHeight="1"/>
    <row r="4" spans="1:9" ht="21" customHeight="1">
      <c r="A4" s="627"/>
      <c r="B4" s="2"/>
      <c r="C4" s="2"/>
      <c r="D4" s="2"/>
      <c r="E4" s="649"/>
    </row>
    <row r="5" spans="1:9" ht="25.5" customHeight="1">
      <c r="A5" s="256" t="s">
        <v>618</v>
      </c>
      <c r="B5" s="650"/>
      <c r="C5" s="650"/>
      <c r="D5" s="650"/>
      <c r="E5" s="651"/>
    </row>
    <row r="6" spans="1:9" ht="21" customHeight="1" thickBot="1">
      <c r="A6" s="229"/>
    </row>
    <row r="7" spans="1:9" ht="21" customHeight="1" thickTop="1">
      <c r="A7" s="1628" t="s">
        <v>72</v>
      </c>
      <c r="B7" s="656"/>
      <c r="C7" s="652"/>
      <c r="D7" s="652"/>
      <c r="E7" s="755"/>
      <c r="F7" s="1620" t="s">
        <v>705</v>
      </c>
      <c r="G7" s="1614"/>
    </row>
    <row r="8" spans="1:9" s="602" customFormat="1" ht="21" customHeight="1" thickBot="1">
      <c r="A8" s="1629"/>
      <c r="B8" s="657" t="s">
        <v>58</v>
      </c>
      <c r="C8" s="721">
        <v>2012</v>
      </c>
      <c r="D8" s="721">
        <v>2013</v>
      </c>
      <c r="E8" s="653">
        <v>2014</v>
      </c>
      <c r="F8" s="1615"/>
      <c r="G8" s="1616"/>
    </row>
    <row r="9" spans="1:9" ht="21" customHeight="1" thickTop="1" thickBot="1">
      <c r="A9" s="1630"/>
      <c r="B9" s="658"/>
      <c r="C9" s="654"/>
      <c r="D9" s="654"/>
      <c r="E9" s="655"/>
      <c r="F9" s="1410" t="s">
        <v>630</v>
      </c>
      <c r="G9" s="1411" t="s">
        <v>710</v>
      </c>
    </row>
    <row r="10" spans="1:9" ht="18" customHeight="1" thickTop="1">
      <c r="A10" s="659" t="s">
        <v>336</v>
      </c>
      <c r="B10" s="674" t="s">
        <v>607</v>
      </c>
      <c r="C10" s="1157">
        <v>0.16005256649404792</v>
      </c>
      <c r="D10" s="1158">
        <v>0.13073956767250372</v>
      </c>
      <c r="E10" s="1159">
        <v>0.21229999999999999</v>
      </c>
      <c r="F10" s="1412">
        <f t="shared" ref="F10:G12" si="0">(D10-C10)*100</f>
        <v>-2.9312998821544198</v>
      </c>
      <c r="G10" s="1413">
        <f t="shared" si="0"/>
        <v>8.1560432327496262</v>
      </c>
      <c r="I10" s="773"/>
    </row>
    <row r="11" spans="1:9" ht="18" customHeight="1">
      <c r="A11" s="586" t="s">
        <v>248</v>
      </c>
      <c r="B11" s="674" t="s">
        <v>415</v>
      </c>
      <c r="C11" s="1160">
        <v>0.26411802335405388</v>
      </c>
      <c r="D11" s="1158">
        <v>0.2209198078125951</v>
      </c>
      <c r="E11" s="1159">
        <v>0.20269999999999999</v>
      </c>
      <c r="F11" s="1414">
        <f t="shared" si="0"/>
        <v>-4.3198215541458778</v>
      </c>
      <c r="G11" s="1415">
        <f t="shared" si="0"/>
        <v>-1.8219807812595108</v>
      </c>
      <c r="I11" s="773"/>
    </row>
    <row r="12" spans="1:9" ht="18" customHeight="1">
      <c r="A12" s="586" t="s">
        <v>416</v>
      </c>
      <c r="B12" s="674" t="s">
        <v>593</v>
      </c>
      <c r="C12" s="1160">
        <v>0.25946116672577496</v>
      </c>
      <c r="D12" s="1158">
        <v>0.12927505413111559</v>
      </c>
      <c r="E12" s="1159">
        <v>0.1082</v>
      </c>
      <c r="F12" s="1414">
        <f t="shared" si="0"/>
        <v>-13.018611259465937</v>
      </c>
      <c r="G12" s="1415">
        <f t="shared" si="0"/>
        <v>-2.1075054131115585</v>
      </c>
      <c r="I12" s="773"/>
    </row>
    <row r="13" spans="1:9" ht="18" customHeight="1">
      <c r="A13" s="586" t="s">
        <v>417</v>
      </c>
      <c r="B13" s="674" t="s">
        <v>418</v>
      </c>
      <c r="C13" s="1160">
        <v>0.2486492573856327</v>
      </c>
      <c r="D13" s="1158">
        <v>0.21335710232190239</v>
      </c>
      <c r="E13" s="1159">
        <v>0.20899999999999999</v>
      </c>
      <c r="F13" s="1414">
        <f t="shared" ref="F13:F32" si="1">(D13-C13)*100</f>
        <v>-3.5292155063730317</v>
      </c>
      <c r="G13" s="1415">
        <f t="shared" ref="G13:G32" si="2">(E13-D13)*100</f>
        <v>-0.43571023219023952</v>
      </c>
      <c r="I13" s="773"/>
    </row>
    <row r="14" spans="1:9" ht="18" customHeight="1">
      <c r="A14" s="586" t="s">
        <v>234</v>
      </c>
      <c r="B14" s="674" t="s">
        <v>608</v>
      </c>
      <c r="C14" s="1160">
        <v>0.30765550435863576</v>
      </c>
      <c r="D14" s="1158">
        <v>0.28809878642593401</v>
      </c>
      <c r="E14" s="1159">
        <v>0.2492</v>
      </c>
      <c r="F14" s="1414">
        <f t="shared" si="1"/>
        <v>-1.955671793270175</v>
      </c>
      <c r="G14" s="1415">
        <f t="shared" si="2"/>
        <v>-3.8898786425934002</v>
      </c>
      <c r="I14" s="773"/>
    </row>
    <row r="15" spans="1:9" ht="18" customHeight="1">
      <c r="A15" s="586" t="s">
        <v>243</v>
      </c>
      <c r="B15" s="674" t="s">
        <v>419</v>
      </c>
      <c r="C15" s="1160">
        <v>0.26856960158773902</v>
      </c>
      <c r="D15" s="1158">
        <v>0.24493189501848411</v>
      </c>
      <c r="E15" s="1159">
        <v>0.24909999999999999</v>
      </c>
      <c r="F15" s="1414">
        <f t="shared" si="1"/>
        <v>-2.3637706569254902</v>
      </c>
      <c r="G15" s="1415">
        <f t="shared" si="2"/>
        <v>0.41681049815158744</v>
      </c>
      <c r="I15" s="773"/>
    </row>
    <row r="16" spans="1:9" ht="18" customHeight="1">
      <c r="A16" s="586" t="s">
        <v>437</v>
      </c>
      <c r="B16" s="674" t="s">
        <v>477</v>
      </c>
      <c r="C16" s="1160">
        <v>0.27127591160463793</v>
      </c>
      <c r="D16" s="1158">
        <v>0.21857135015978238</v>
      </c>
      <c r="E16" s="1159">
        <v>0.19159999999999999</v>
      </c>
      <c r="F16" s="1414">
        <f t="shared" si="1"/>
        <v>-5.2704561444855553</v>
      </c>
      <c r="G16" s="1415">
        <f t="shared" si="2"/>
        <v>-2.6971350159782386</v>
      </c>
      <c r="I16" s="773"/>
    </row>
    <row r="17" spans="1:17" ht="18" customHeight="1">
      <c r="A17" s="586" t="s">
        <v>250</v>
      </c>
      <c r="B17" s="674" t="s">
        <v>420</v>
      </c>
      <c r="C17" s="1160">
        <v>0.26893855777380754</v>
      </c>
      <c r="D17" s="1158">
        <v>0.25331318605491226</v>
      </c>
      <c r="E17" s="1159">
        <v>0.24440000000000001</v>
      </c>
      <c r="F17" s="1414">
        <f t="shared" si="1"/>
        <v>-1.5625371718895276</v>
      </c>
      <c r="G17" s="1415">
        <f t="shared" si="2"/>
        <v>-0.89131860549122588</v>
      </c>
      <c r="I17" s="773"/>
    </row>
    <row r="18" spans="1:17" ht="18" customHeight="1">
      <c r="A18" s="586" t="s">
        <v>421</v>
      </c>
      <c r="B18" s="674" t="s">
        <v>422</v>
      </c>
      <c r="C18" s="1160">
        <v>0.2650843211679042</v>
      </c>
      <c r="D18" s="1158">
        <v>0.25274158395732582</v>
      </c>
      <c r="E18" s="1159">
        <v>0.23899999999999999</v>
      </c>
      <c r="F18" s="1414">
        <f t="shared" si="1"/>
        <v>-1.2342737210578381</v>
      </c>
      <c r="G18" s="1415">
        <f t="shared" si="2"/>
        <v>-1.3741583957325831</v>
      </c>
      <c r="I18" s="773"/>
    </row>
    <row r="19" spans="1:17" ht="18" customHeight="1">
      <c r="A19" s="586" t="s">
        <v>423</v>
      </c>
      <c r="B19" s="674" t="s">
        <v>424</v>
      </c>
      <c r="C19" s="1160">
        <v>0.28715271860760472</v>
      </c>
      <c r="D19" s="1158">
        <v>0.24360502592865546</v>
      </c>
      <c r="E19" s="1159">
        <v>0.2336</v>
      </c>
      <c r="F19" s="1414">
        <f t="shared" si="1"/>
        <v>-4.3547692678949259</v>
      </c>
      <c r="G19" s="1415">
        <f t="shared" si="2"/>
        <v>-1.000502592865546</v>
      </c>
      <c r="I19" s="773"/>
    </row>
    <row r="20" spans="1:17" ht="18" customHeight="1">
      <c r="A20" s="586" t="s">
        <v>425</v>
      </c>
      <c r="B20" s="674" t="s">
        <v>609</v>
      </c>
      <c r="C20" s="1160">
        <v>0.2694333530700031</v>
      </c>
      <c r="D20" s="1158">
        <v>0.24532831829637664</v>
      </c>
      <c r="E20" s="1159">
        <v>0.24199999999999999</v>
      </c>
      <c r="F20" s="1414">
        <f t="shared" si="1"/>
        <v>-2.4105034773626466</v>
      </c>
      <c r="G20" s="1415">
        <f t="shared" si="2"/>
        <v>-0.33283182963766422</v>
      </c>
      <c r="I20" s="773"/>
    </row>
    <row r="21" spans="1:17" ht="18" customHeight="1">
      <c r="A21" s="586" t="s">
        <v>426</v>
      </c>
      <c r="B21" s="674" t="s">
        <v>610</v>
      </c>
      <c r="C21" s="1160">
        <v>0.29861484769314461</v>
      </c>
      <c r="D21" s="1158">
        <v>0.26945654438384203</v>
      </c>
      <c r="E21" s="1159">
        <v>0.23749999999999999</v>
      </c>
      <c r="F21" s="1414">
        <f t="shared" si="1"/>
        <v>-2.915830330930258</v>
      </c>
      <c r="G21" s="1415">
        <f t="shared" si="2"/>
        <v>-3.1956544383842047</v>
      </c>
      <c r="I21" s="773"/>
    </row>
    <row r="22" spans="1:17" ht="18" customHeight="1">
      <c r="A22" s="586" t="s">
        <v>427</v>
      </c>
      <c r="B22" s="674" t="s">
        <v>428</v>
      </c>
      <c r="C22" s="1160">
        <v>0.26012879143090456</v>
      </c>
      <c r="D22" s="1158">
        <v>0.27409747746630492</v>
      </c>
      <c r="E22" s="1159">
        <v>0.2427</v>
      </c>
      <c r="F22" s="1414">
        <f t="shared" si="1"/>
        <v>1.3968686035400357</v>
      </c>
      <c r="G22" s="1415">
        <f t="shared" si="2"/>
        <v>-3.1397477466304919</v>
      </c>
      <c r="I22" s="773"/>
    </row>
    <row r="23" spans="1:17" ht="18" customHeight="1">
      <c r="A23" s="586" t="s">
        <v>251</v>
      </c>
      <c r="B23" s="674" t="s">
        <v>595</v>
      </c>
      <c r="C23" s="1160">
        <v>0.17726760412499029</v>
      </c>
      <c r="D23" s="1158">
        <v>0.18123851654083598</v>
      </c>
      <c r="E23" s="1159">
        <v>0.1799</v>
      </c>
      <c r="F23" s="1414">
        <f t="shared" si="1"/>
        <v>0.39709124158456843</v>
      </c>
      <c r="G23" s="1415">
        <f t="shared" si="2"/>
        <v>-0.13385165408359712</v>
      </c>
      <c r="I23" s="773"/>
    </row>
    <row r="24" spans="1:17" ht="18" customHeight="1">
      <c r="A24" s="586" t="s">
        <v>254</v>
      </c>
      <c r="B24" s="674" t="s">
        <v>611</v>
      </c>
      <c r="C24" s="1160">
        <v>0.22721223832882628</v>
      </c>
      <c r="D24" s="1158">
        <v>0.20362038928966508</v>
      </c>
      <c r="E24" s="1159">
        <v>0.2102</v>
      </c>
      <c r="F24" s="1414">
        <f t="shared" si="1"/>
        <v>-2.3591849039161201</v>
      </c>
      <c r="G24" s="1415">
        <f t="shared" si="2"/>
        <v>0.65796107103349155</v>
      </c>
      <c r="I24" s="773"/>
    </row>
    <row r="25" spans="1:17" ht="18" customHeight="1">
      <c r="A25" s="586" t="s">
        <v>236</v>
      </c>
      <c r="B25" s="674" t="s">
        <v>429</v>
      </c>
      <c r="C25" s="1160">
        <v>0.17170229375712365</v>
      </c>
      <c r="D25" s="1158">
        <v>0.15364497696829463</v>
      </c>
      <c r="E25" s="1159">
        <v>0.1227</v>
      </c>
      <c r="F25" s="1414">
        <f t="shared" si="1"/>
        <v>-1.8057316788829021</v>
      </c>
      <c r="G25" s="1415">
        <f t="shared" si="2"/>
        <v>-3.0944976968294622</v>
      </c>
      <c r="I25" s="773"/>
    </row>
    <row r="26" spans="1:17" ht="18" customHeight="1">
      <c r="A26" s="586" t="s">
        <v>246</v>
      </c>
      <c r="B26" s="674" t="s">
        <v>119</v>
      </c>
      <c r="C26" s="1160">
        <v>0.16022708143122991</v>
      </c>
      <c r="D26" s="1158">
        <v>0.13572639130833627</v>
      </c>
      <c r="E26" s="1159">
        <v>0.13969999999999999</v>
      </c>
      <c r="F26" s="1414">
        <f t="shared" si="1"/>
        <v>-2.4500690122893634</v>
      </c>
      <c r="G26" s="1415">
        <f t="shared" si="2"/>
        <v>0.39736086916637159</v>
      </c>
      <c r="I26" s="773"/>
    </row>
    <row r="27" spans="1:17" ht="18" customHeight="1">
      <c r="A27" s="586" t="s">
        <v>430</v>
      </c>
      <c r="B27" s="674" t="s">
        <v>596</v>
      </c>
      <c r="C27" s="1160">
        <v>0.23279512002731739</v>
      </c>
      <c r="D27" s="1158">
        <v>0.15256950319488749</v>
      </c>
      <c r="E27" s="1159">
        <v>0.15040000000000001</v>
      </c>
      <c r="F27" s="1414">
        <f t="shared" si="1"/>
        <v>-8.0225616832429907</v>
      </c>
      <c r="G27" s="1415">
        <f t="shared" si="2"/>
        <v>-0.21695031948874843</v>
      </c>
      <c r="I27" s="773"/>
    </row>
    <row r="28" spans="1:17" ht="18" customHeight="1">
      <c r="A28" s="586" t="s">
        <v>431</v>
      </c>
      <c r="B28" s="674" t="s">
        <v>612</v>
      </c>
      <c r="C28" s="1160">
        <v>1.8950157924481029E-2</v>
      </c>
      <c r="D28" s="1158">
        <v>0.11862098258655746</v>
      </c>
      <c r="E28" s="1159">
        <v>0.13250000000000001</v>
      </c>
      <c r="F28" s="1414">
        <f t="shared" si="1"/>
        <v>9.9670824662076427</v>
      </c>
      <c r="G28" s="1415">
        <f t="shared" si="2"/>
        <v>1.3879017413442551</v>
      </c>
      <c r="H28" s="595"/>
      <c r="I28" s="774"/>
      <c r="J28" s="595"/>
      <c r="K28" s="595"/>
      <c r="L28" s="595"/>
    </row>
    <row r="29" spans="1:17" ht="18" customHeight="1">
      <c r="A29" s="586" t="s">
        <v>432</v>
      </c>
      <c r="B29" s="674" t="s">
        <v>597</v>
      </c>
      <c r="C29" s="1160">
        <v>0.14666122705757006</v>
      </c>
      <c r="D29" s="1158">
        <v>8.9354127597436384E-2</v>
      </c>
      <c r="E29" s="1159">
        <v>9.8699999999999996E-2</v>
      </c>
      <c r="F29" s="1414">
        <f t="shared" si="1"/>
        <v>-5.7307099460133681</v>
      </c>
      <c r="G29" s="1415">
        <f t="shared" si="2"/>
        <v>0.93458724025636131</v>
      </c>
      <c r="H29" s="595"/>
      <c r="I29" s="774"/>
      <c r="J29" s="595"/>
      <c r="K29" s="595"/>
      <c r="L29" s="595"/>
      <c r="N29" s="603"/>
      <c r="Q29" s="756"/>
    </row>
    <row r="30" spans="1:17" ht="18" customHeight="1">
      <c r="A30" s="586" t="s">
        <v>256</v>
      </c>
      <c r="B30" s="674" t="s">
        <v>613</v>
      </c>
      <c r="C30" s="1160">
        <v>0.25605603099853458</v>
      </c>
      <c r="D30" s="1158">
        <v>0</v>
      </c>
      <c r="E30" s="1159">
        <v>0</v>
      </c>
      <c r="F30" s="1414">
        <f t="shared" si="1"/>
        <v>-25.605603099853457</v>
      </c>
      <c r="G30" s="1415">
        <f t="shared" si="2"/>
        <v>0</v>
      </c>
      <c r="H30" s="226"/>
      <c r="I30" s="775"/>
      <c r="J30" s="226"/>
      <c r="K30" s="226"/>
      <c r="L30" s="226"/>
    </row>
    <row r="31" spans="1:17" ht="18" customHeight="1" thickBot="1">
      <c r="A31" s="586" t="s">
        <v>433</v>
      </c>
      <c r="B31" s="674" t="s">
        <v>614</v>
      </c>
      <c r="C31" s="1161">
        <v>0</v>
      </c>
      <c r="D31" s="1158">
        <v>0</v>
      </c>
      <c r="E31" s="1159">
        <v>0</v>
      </c>
      <c r="F31" s="1414">
        <f t="shared" si="1"/>
        <v>0</v>
      </c>
      <c r="G31" s="1415">
        <f t="shared" si="2"/>
        <v>0</v>
      </c>
      <c r="H31" s="595"/>
      <c r="I31" s="774"/>
      <c r="J31" s="595"/>
      <c r="K31" s="595"/>
      <c r="L31" s="595"/>
      <c r="M31" s="756"/>
      <c r="N31" s="756"/>
    </row>
    <row r="32" spans="1:17" s="602" customFormat="1" ht="24.75" customHeight="1" thickTop="1" thickBot="1">
      <c r="A32" s="660" t="s">
        <v>57</v>
      </c>
      <c r="B32" s="661"/>
      <c r="C32" s="1162">
        <v>0.25066510040728801</v>
      </c>
      <c r="D32" s="1163">
        <v>0.23114322709679497</v>
      </c>
      <c r="E32" s="1123">
        <v>0.218</v>
      </c>
      <c r="F32" s="1416">
        <f t="shared" si="1"/>
        <v>-1.9521873310493043</v>
      </c>
      <c r="G32" s="1417">
        <f t="shared" si="2"/>
        <v>-1.3143227096794967</v>
      </c>
      <c r="I32" s="776"/>
    </row>
    <row r="33" spans="1:59" s="200" customFormat="1" ht="13.5" thickTop="1">
      <c r="A33" s="1291" t="s">
        <v>820</v>
      </c>
      <c r="B33" s="1457"/>
      <c r="C33" s="1457"/>
      <c r="D33" s="1457"/>
      <c r="E33" s="1457"/>
      <c r="F33" s="1457"/>
    </row>
    <row r="34" spans="1:59" s="454" customFormat="1" ht="30.75" customHeight="1">
      <c r="A34" s="1627" t="s">
        <v>588</v>
      </c>
      <c r="B34" s="1627"/>
      <c r="C34" s="1627"/>
      <c r="D34" s="1627"/>
      <c r="E34" s="1627"/>
      <c r="F34" s="604"/>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row>
    <row r="35" spans="1:59" s="454" customFormat="1" ht="26.25" customHeight="1">
      <c r="A35" s="1627" t="s">
        <v>589</v>
      </c>
      <c r="B35" s="1627"/>
      <c r="C35" s="1627"/>
      <c r="D35" s="1627"/>
      <c r="E35" s="1627"/>
      <c r="F35" s="604"/>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6"/>
      <c r="BC35" s="456"/>
      <c r="BD35" s="456"/>
      <c r="BE35" s="456"/>
      <c r="BF35" s="456"/>
      <c r="BG35" s="456"/>
    </row>
    <row r="36" spans="1:59" s="229" customFormat="1" ht="14.25" customHeight="1">
      <c r="A36" s="229" t="str">
        <f>+data!A1</f>
        <v>Fonte: AT - Autoridade Tributária e Aduaneira</v>
      </c>
      <c r="F36" s="870"/>
    </row>
    <row r="37" spans="1:59" s="229" customFormat="1" ht="14.25" customHeight="1">
      <c r="A37" s="858" t="str">
        <f>+data!A2</f>
        <v>Data: 2015-11</v>
      </c>
    </row>
    <row r="38" spans="1:59" ht="14.1" customHeight="1">
      <c r="A38" s="229" t="str">
        <f>+data!A3</f>
        <v xml:space="preserve"> </v>
      </c>
    </row>
    <row r="46" spans="1:59">
      <c r="E46" s="757"/>
    </row>
  </sheetData>
  <mergeCells count="4">
    <mergeCell ref="A35:E35"/>
    <mergeCell ref="A34:E34"/>
    <mergeCell ref="F7:G8"/>
    <mergeCell ref="A7:A9"/>
  </mergeCells>
  <phoneticPr fontId="37" type="noConversion"/>
  <printOptions horizontalCentered="1"/>
  <pageMargins left="0.6692913385826772" right="0.39370078740157483" top="0.78740157480314965" bottom="0" header="0.55118110236220474" footer="0"/>
  <pageSetup paperSize="9" scale="71" orientation="portrait" r:id="rId1"/>
  <headerFooter alignWithMargins="0"/>
  <ignoredErrors>
    <ignoredError sqref="F9" twoDigitTextYear="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enableFormatConditionsCalculation="0">
    <tabColor theme="6" tint="0.59999389629810485"/>
    <pageSetUpPr fitToPage="1"/>
  </sheetPr>
  <dimension ref="A1:BK60"/>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140" customWidth="1"/>
    <col min="11" max="11" width="14.7109375" style="26" customWidth="1"/>
    <col min="12" max="12" width="6.5703125" style="26" customWidth="1"/>
    <col min="13" max="13" width="16.28515625" style="26" customWidth="1"/>
    <col min="14" max="14" width="5.5703125" style="26" customWidth="1"/>
    <col min="15" max="15" width="13.7109375" style="26" customWidth="1"/>
    <col min="16" max="16" width="6.5703125" style="26" customWidth="1"/>
    <col min="17" max="17" width="14.7109375" style="26" customWidth="1"/>
    <col min="18" max="18" width="4" style="26" customWidth="1"/>
    <col min="19" max="19" width="13.7109375" style="26" customWidth="1"/>
    <col min="20" max="20" width="6.5703125" style="26" customWidth="1"/>
    <col min="21" max="21" width="16.28515625" style="26" customWidth="1"/>
    <col min="22" max="22" width="6.5703125" style="26" customWidth="1"/>
    <col min="23" max="23" width="14.7109375" style="26" customWidth="1"/>
    <col min="24" max="24" width="6.5703125" style="26" customWidth="1"/>
    <col min="25" max="25" width="14.7109375" style="26" customWidth="1"/>
    <col min="26" max="26" width="3" style="26" customWidth="1"/>
    <col min="27" max="27" width="12.7109375" style="26" customWidth="1"/>
    <col min="28" max="28" width="6.5703125" style="26" customWidth="1"/>
    <col min="29" max="29" width="14.7109375" style="26" customWidth="1"/>
    <col min="30" max="30" width="6.5703125" style="26" customWidth="1"/>
    <col min="31" max="31" width="16.28515625" style="26" customWidth="1"/>
    <col min="32" max="32" width="6.5703125" style="26" customWidth="1"/>
    <col min="33" max="33" width="16.28515625" style="26" customWidth="1"/>
    <col min="34" max="34" width="6.5703125" style="26" customWidth="1"/>
    <col min="35" max="35" width="14.7109375" style="26" customWidth="1"/>
    <col min="36" max="36" width="4" style="26" customWidth="1"/>
    <col min="37" max="37" width="12.7109375" style="26" customWidth="1"/>
    <col min="38" max="38" width="6.5703125" style="26" customWidth="1"/>
    <col min="39" max="39" width="14.7109375" style="26" customWidth="1"/>
    <col min="40" max="40" width="6.5703125" style="26" customWidth="1"/>
    <col min="41" max="41" width="14.7109375" style="26" customWidth="1"/>
    <col min="42" max="42" width="5.5703125" style="26" customWidth="1"/>
    <col min="43" max="43" width="13.7109375" style="26" customWidth="1"/>
    <col min="44" max="44" width="6.5703125" style="26" customWidth="1"/>
    <col min="45" max="45" width="14.7109375" style="26" customWidth="1"/>
    <col min="46" max="46" width="6.5703125" style="26" customWidth="1"/>
    <col min="47" max="47" width="14.7109375" style="26" customWidth="1"/>
    <col min="48" max="48" width="6.5703125" style="26" customWidth="1"/>
    <col min="49" max="49" width="13.7109375" style="26" customWidth="1"/>
    <col min="50" max="50" width="6.5703125" style="26" customWidth="1"/>
    <col min="51" max="51" width="14.7109375" style="26" customWidth="1"/>
    <col min="52" max="52" width="6.5703125" style="26" customWidth="1"/>
    <col min="53" max="53" width="13.7109375" style="26" customWidth="1"/>
    <col min="54" max="54" width="5.5703125" style="26" customWidth="1"/>
    <col min="55" max="55" width="14.7109375" style="26" customWidth="1"/>
    <col min="56" max="56" width="5.5703125" style="26" customWidth="1"/>
    <col min="57" max="57" width="14.7109375" style="26" customWidth="1"/>
    <col min="58" max="58" width="7.5703125" style="26" customWidth="1"/>
    <col min="59" max="59" width="18.28515625" style="26" customWidth="1"/>
    <col min="60" max="60" width="5.5703125" style="26" customWidth="1"/>
    <col min="61" max="61" width="14.7109375" style="26" customWidth="1"/>
    <col min="62" max="62" width="7.5703125" style="26" customWidth="1"/>
    <col min="63" max="63" width="17.28515625" style="26" customWidth="1"/>
  </cols>
  <sheetData>
    <row r="1" spans="1:63" s="195" customFormat="1" ht="27.75">
      <c r="A1" s="1183" t="s">
        <v>706</v>
      </c>
      <c r="B1" s="206"/>
      <c r="C1" s="206"/>
      <c r="D1" s="206"/>
      <c r="E1" s="206"/>
      <c r="F1" s="206"/>
      <c r="G1" s="206"/>
      <c r="H1" s="206"/>
      <c r="I1" s="206"/>
    </row>
    <row r="2" spans="1:63" s="454" customFormat="1" ht="26.25">
      <c r="A2" s="706" t="s">
        <v>522</v>
      </c>
      <c r="C2" s="216"/>
      <c r="D2" s="662"/>
      <c r="E2" s="216"/>
      <c r="F2" s="662"/>
      <c r="G2" s="216"/>
      <c r="H2" s="662"/>
      <c r="I2" s="290"/>
      <c r="J2" s="290"/>
    </row>
    <row r="3" spans="1:63" s="454" customFormat="1" ht="21.75" customHeight="1">
      <c r="A3" s="456"/>
      <c r="B3" s="456"/>
      <c r="C3" s="543"/>
      <c r="D3" s="456"/>
      <c r="E3" s="543"/>
      <c r="F3" s="456"/>
      <c r="G3" s="543"/>
      <c r="H3" s="456"/>
      <c r="I3" s="551"/>
      <c r="J3" s="551"/>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row>
    <row r="4" spans="1:63" s="626" customFormat="1" ht="33" customHeight="1">
      <c r="A4" s="663" t="s">
        <v>144</v>
      </c>
      <c r="B4" s="624"/>
      <c r="C4" s="624"/>
      <c r="D4" s="624"/>
      <c r="E4" s="624"/>
      <c r="F4" s="624"/>
      <c r="G4" s="624"/>
      <c r="H4" s="624"/>
      <c r="I4" s="624"/>
      <c r="J4" s="624"/>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row>
    <row r="5" spans="1:63" ht="17.25" customHeight="1">
      <c r="A5" s="697" t="s">
        <v>626</v>
      </c>
      <c r="B5" s="112"/>
      <c r="C5" s="22"/>
      <c r="D5" s="22"/>
      <c r="E5" s="22"/>
      <c r="F5" s="22"/>
      <c r="G5" s="22"/>
      <c r="H5" s="22"/>
      <c r="I5" s="89"/>
      <c r="J5" s="89"/>
    </row>
    <row r="6" spans="1:63" ht="25.5" customHeight="1">
      <c r="A6" s="253" t="s">
        <v>153</v>
      </c>
      <c r="B6" s="158"/>
      <c r="C6" s="158"/>
      <c r="D6" s="158"/>
      <c r="E6" s="158"/>
      <c r="F6" s="158"/>
      <c r="G6" s="158"/>
      <c r="H6" s="158"/>
      <c r="I6" s="158"/>
      <c r="J6" s="158"/>
    </row>
    <row r="7" spans="1:63" ht="24" thickBot="1">
      <c r="A7" s="28"/>
      <c r="B7" s="113"/>
      <c r="C7" s="239"/>
      <c r="D7" s="114"/>
      <c r="E7" s="239"/>
      <c r="F7" s="114"/>
      <c r="G7" s="239"/>
      <c r="H7" s="114"/>
    </row>
    <row r="8" spans="1:63" ht="15.75" customHeight="1" thickTop="1">
      <c r="A8" s="1632" t="s">
        <v>573</v>
      </c>
      <c r="B8" s="1633"/>
      <c r="C8" s="264"/>
      <c r="D8" s="90"/>
      <c r="E8" s="264"/>
      <c r="F8" s="722"/>
      <c r="G8" s="1054"/>
      <c r="H8" s="116"/>
      <c r="I8" s="1613" t="s">
        <v>435</v>
      </c>
      <c r="J8" s="1614"/>
    </row>
    <row r="9" spans="1:63" ht="15.75" customHeight="1" thickBot="1">
      <c r="A9" s="1634"/>
      <c r="B9" s="1635"/>
      <c r="C9" s="118">
        <v>2012</v>
      </c>
      <c r="D9" s="117" t="s">
        <v>73</v>
      </c>
      <c r="E9" s="118">
        <v>2013</v>
      </c>
      <c r="F9" s="723" t="s">
        <v>73</v>
      </c>
      <c r="G9" s="1055">
        <v>2014</v>
      </c>
      <c r="H9" s="286" t="s">
        <v>73</v>
      </c>
      <c r="I9" s="1615"/>
      <c r="J9" s="1616"/>
    </row>
    <row r="10" spans="1:63" ht="15.75" customHeight="1" thickTop="1" thickBot="1">
      <c r="A10" s="119" t="s">
        <v>142</v>
      </c>
      <c r="B10" s="120"/>
      <c r="C10" s="266"/>
      <c r="D10" s="94"/>
      <c r="E10" s="266"/>
      <c r="F10" s="724"/>
      <c r="G10" s="1056"/>
      <c r="H10" s="121"/>
      <c r="I10" s="1410" t="s">
        <v>630</v>
      </c>
      <c r="J10" s="1418" t="s">
        <v>710</v>
      </c>
    </row>
    <row r="11" spans="1:63" s="33" customFormat="1" ht="20.25" customHeight="1" thickTop="1">
      <c r="A11" s="557"/>
      <c r="B11" s="562" t="str">
        <f>+B34</f>
        <v>Desconhecido</v>
      </c>
      <c r="C11" s="895">
        <v>2507</v>
      </c>
      <c r="D11" s="987">
        <f t="shared" ref="D11:D25" si="0">+C11/C$25</f>
        <v>1.3484004216776747E-2</v>
      </c>
      <c r="E11" s="895">
        <v>2303</v>
      </c>
      <c r="F11" s="987">
        <f t="shared" ref="F11:F25" si="1">+E11/E$25</f>
        <v>1.3325464192516215E-2</v>
      </c>
      <c r="G11" s="1057">
        <v>1877</v>
      </c>
      <c r="H11" s="1091">
        <f t="shared" ref="H11:H25" si="2">+G11/G$25</f>
        <v>1.151901220021111E-2</v>
      </c>
      <c r="I11" s="1419">
        <f t="shared" ref="I11:I25" si="3">IF(C11&gt;0,(E11-C11)/C11,"-")</f>
        <v>-8.1372157957718391E-2</v>
      </c>
      <c r="J11" s="1420">
        <f t="shared" ref="J11:J25" si="4">IF(E11&gt;0,(G11-E11)/E11,"-")</f>
        <v>-0.18497611810681719</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1" customHeight="1">
      <c r="A12" s="177">
        <v>0</v>
      </c>
      <c r="B12" s="178" t="s">
        <v>350</v>
      </c>
      <c r="C12" s="900">
        <v>0</v>
      </c>
      <c r="D12" s="987">
        <f t="shared" si="0"/>
        <v>0</v>
      </c>
      <c r="E12" s="900">
        <v>1</v>
      </c>
      <c r="F12" s="987">
        <f t="shared" si="1"/>
        <v>5.7861329537630115E-6</v>
      </c>
      <c r="G12" s="1058">
        <v>1</v>
      </c>
      <c r="H12" s="1091">
        <f t="shared" si="2"/>
        <v>6.136927117853548E-6</v>
      </c>
      <c r="I12" s="1421" t="str">
        <f t="shared" si="3"/>
        <v>-</v>
      </c>
      <c r="J12" s="1422">
        <f t="shared" si="4"/>
        <v>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1" customHeight="1">
      <c r="A13" s="177">
        <v>1</v>
      </c>
      <c r="B13" s="178" t="s">
        <v>122</v>
      </c>
      <c r="C13" s="900">
        <v>41050</v>
      </c>
      <c r="D13" s="987">
        <f t="shared" si="0"/>
        <v>0.2207891396484585</v>
      </c>
      <c r="E13" s="900">
        <v>42186</v>
      </c>
      <c r="F13" s="987">
        <f t="shared" si="1"/>
        <v>0.24409380478744641</v>
      </c>
      <c r="G13" s="1058">
        <v>41638</v>
      </c>
      <c r="H13" s="1091">
        <f t="shared" si="2"/>
        <v>0.25552937133318604</v>
      </c>
      <c r="I13" s="1421">
        <f t="shared" si="3"/>
        <v>2.7673568818514006E-2</v>
      </c>
      <c r="J13" s="1422">
        <f t="shared" si="4"/>
        <v>-1.2990091499549614E-2</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1" customHeight="1">
      <c r="A14" s="177">
        <v>2</v>
      </c>
      <c r="B14" s="180" t="s">
        <v>330</v>
      </c>
      <c r="C14" s="900">
        <v>106410</v>
      </c>
      <c r="D14" s="987">
        <f t="shared" si="0"/>
        <v>0.57233062971967041</v>
      </c>
      <c r="E14" s="900">
        <v>99160</v>
      </c>
      <c r="F14" s="987">
        <f t="shared" si="1"/>
        <v>0.57375294369514018</v>
      </c>
      <c r="G14" s="1058">
        <v>90602</v>
      </c>
      <c r="H14" s="1091">
        <f t="shared" si="2"/>
        <v>0.55601787073176723</v>
      </c>
      <c r="I14" s="1421">
        <f t="shared" si="3"/>
        <v>-6.8132694295648902E-2</v>
      </c>
      <c r="J14" s="1422">
        <f t="shared" si="4"/>
        <v>-8.6304961678096009E-2</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1" customHeight="1">
      <c r="A15" s="177">
        <v>3</v>
      </c>
      <c r="B15" s="180" t="s">
        <v>329</v>
      </c>
      <c r="C15" s="900">
        <v>22712</v>
      </c>
      <c r="D15" s="987">
        <f t="shared" si="0"/>
        <v>0.12215744067468427</v>
      </c>
      <c r="E15" s="900">
        <v>18863</v>
      </c>
      <c r="F15" s="987">
        <f t="shared" si="1"/>
        <v>0.10914382590683169</v>
      </c>
      <c r="G15" s="902">
        <v>19130</v>
      </c>
      <c r="H15" s="1091">
        <f t="shared" si="2"/>
        <v>0.11739941576453838</v>
      </c>
      <c r="I15" s="1421">
        <f t="shared" si="3"/>
        <v>-0.16946988376188798</v>
      </c>
      <c r="J15" s="1422">
        <f t="shared" si="4"/>
        <v>1.4154694375231935E-2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1" customHeight="1">
      <c r="A16" s="177">
        <v>4</v>
      </c>
      <c r="B16" s="180" t="s">
        <v>328</v>
      </c>
      <c r="C16" s="900">
        <v>5978</v>
      </c>
      <c r="D16" s="987">
        <f t="shared" si="0"/>
        <v>3.2152922699597686E-2</v>
      </c>
      <c r="E16" s="900">
        <v>4666</v>
      </c>
      <c r="F16" s="987">
        <f t="shared" si="1"/>
        <v>2.6998096362258212E-2</v>
      </c>
      <c r="G16" s="902">
        <v>4516</v>
      </c>
      <c r="H16" s="1091">
        <f t="shared" si="2"/>
        <v>2.7714362864226624E-2</v>
      </c>
      <c r="I16" s="1421">
        <f t="shared" si="3"/>
        <v>-0.21947139511542321</v>
      </c>
      <c r="J16" s="1422">
        <f t="shared" si="4"/>
        <v>-3.214744963566224E-2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1" customHeight="1">
      <c r="A17" s="177">
        <v>5</v>
      </c>
      <c r="B17" s="180" t="s">
        <v>327</v>
      </c>
      <c r="C17" s="900">
        <v>2207</v>
      </c>
      <c r="D17" s="987">
        <f t="shared" si="0"/>
        <v>1.1870441685850133E-2</v>
      </c>
      <c r="E17" s="900">
        <v>1662</v>
      </c>
      <c r="F17" s="987">
        <f t="shared" si="1"/>
        <v>9.6165529691541254E-3</v>
      </c>
      <c r="G17" s="902">
        <v>1627</v>
      </c>
      <c r="H17" s="1091">
        <f t="shared" si="2"/>
        <v>9.9847804207477235E-3</v>
      </c>
      <c r="I17" s="1421">
        <f t="shared" si="3"/>
        <v>-0.24694154961486181</v>
      </c>
      <c r="J17" s="1422">
        <f t="shared" si="4"/>
        <v>-2.1058965102286401E-2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1" customHeight="1">
      <c r="A18" s="177">
        <v>6</v>
      </c>
      <c r="B18" s="180" t="s">
        <v>342</v>
      </c>
      <c r="C18" s="900">
        <v>1863</v>
      </c>
      <c r="D18" s="987">
        <f t="shared" si="0"/>
        <v>1.002022331705428E-2</v>
      </c>
      <c r="E18" s="900">
        <v>1399</v>
      </c>
      <c r="F18" s="987">
        <f t="shared" si="1"/>
        <v>8.0948000023144534E-3</v>
      </c>
      <c r="G18" s="902">
        <v>1314</v>
      </c>
      <c r="H18" s="1091">
        <f t="shared" si="2"/>
        <v>8.0639222328595626E-3</v>
      </c>
      <c r="I18" s="1421">
        <f t="shared" si="3"/>
        <v>-0.2490606548577563</v>
      </c>
      <c r="J18" s="1422">
        <f t="shared" si="4"/>
        <v>-6.0757684060042887E-2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1" customHeight="1">
      <c r="A19" s="177">
        <v>7</v>
      </c>
      <c r="B19" s="180" t="s">
        <v>326</v>
      </c>
      <c r="C19" s="900">
        <v>1483</v>
      </c>
      <c r="D19" s="987">
        <f t="shared" si="0"/>
        <v>7.9763774445472339E-3</v>
      </c>
      <c r="E19" s="900">
        <v>1180</v>
      </c>
      <c r="F19" s="987">
        <f t="shared" si="1"/>
        <v>6.8276368854403536E-3</v>
      </c>
      <c r="G19" s="902">
        <v>1037</v>
      </c>
      <c r="H19" s="1091">
        <f t="shared" si="2"/>
        <v>6.3639934212141296E-3</v>
      </c>
      <c r="I19" s="1421">
        <f t="shared" si="3"/>
        <v>-0.20431557653405261</v>
      </c>
      <c r="J19" s="1422">
        <f t="shared" si="4"/>
        <v>-0.12118644067796611</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1" customHeight="1">
      <c r="A20" s="177">
        <v>8</v>
      </c>
      <c r="B20" s="180" t="s">
        <v>325</v>
      </c>
      <c r="C20" s="900">
        <v>962</v>
      </c>
      <c r="D20" s="987">
        <f t="shared" si="0"/>
        <v>5.1741571825046793E-3</v>
      </c>
      <c r="E20" s="900">
        <v>791</v>
      </c>
      <c r="F20" s="987">
        <f t="shared" si="1"/>
        <v>4.5768311664265418E-3</v>
      </c>
      <c r="G20" s="902">
        <v>698</v>
      </c>
      <c r="H20" s="1091">
        <f t="shared" si="2"/>
        <v>4.2835751282617766E-3</v>
      </c>
      <c r="I20" s="1421">
        <f t="shared" si="3"/>
        <v>-0.17775467775467776</v>
      </c>
      <c r="J20" s="1422">
        <f t="shared" si="4"/>
        <v>-0.11757269279393173</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1" customHeight="1">
      <c r="A21" s="177">
        <v>9</v>
      </c>
      <c r="B21" s="180" t="s">
        <v>324</v>
      </c>
      <c r="C21" s="900">
        <v>356</v>
      </c>
      <c r="D21" s="987">
        <f t="shared" si="0"/>
        <v>1.9147608700329167E-3</v>
      </c>
      <c r="E21" s="900">
        <v>290</v>
      </c>
      <c r="F21" s="987">
        <f t="shared" si="1"/>
        <v>1.6779785565912734E-3</v>
      </c>
      <c r="G21" s="902">
        <v>240</v>
      </c>
      <c r="H21" s="1091">
        <f t="shared" si="2"/>
        <v>1.4728625082848516E-3</v>
      </c>
      <c r="I21" s="1421">
        <f t="shared" si="3"/>
        <v>-0.1853932584269663</v>
      </c>
      <c r="J21" s="1422">
        <f t="shared" si="4"/>
        <v>-0.17241379310344829</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1" customHeight="1">
      <c r="A22" s="177">
        <v>10</v>
      </c>
      <c r="B22" s="180" t="s">
        <v>323</v>
      </c>
      <c r="C22" s="900">
        <v>276</v>
      </c>
      <c r="D22" s="987">
        <f t="shared" si="0"/>
        <v>1.4844775284524859E-3</v>
      </c>
      <c r="E22" s="900">
        <v>211</v>
      </c>
      <c r="F22" s="987">
        <f t="shared" si="1"/>
        <v>1.2208740532439954E-3</v>
      </c>
      <c r="G22" s="902">
        <v>164</v>
      </c>
      <c r="H22" s="1091">
        <f t="shared" si="2"/>
        <v>1.006456047327982E-3</v>
      </c>
      <c r="I22" s="1421">
        <f t="shared" si="3"/>
        <v>-0.23550724637681159</v>
      </c>
      <c r="J22" s="1422">
        <f t="shared" si="4"/>
        <v>-0.22274881516587677</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1" customHeight="1">
      <c r="A23" s="177">
        <v>11</v>
      </c>
      <c r="B23" s="180" t="s">
        <v>322</v>
      </c>
      <c r="C23" s="900">
        <v>86</v>
      </c>
      <c r="D23" s="987">
        <f t="shared" si="0"/>
        <v>4.6255459219896299E-4</v>
      </c>
      <c r="E23" s="900">
        <v>82</v>
      </c>
      <c r="F23" s="987">
        <f t="shared" si="1"/>
        <v>4.7446290220856695E-4</v>
      </c>
      <c r="G23" s="902">
        <v>75</v>
      </c>
      <c r="H23" s="1091">
        <f t="shared" si="2"/>
        <v>4.6026953383901614E-4</v>
      </c>
      <c r="I23" s="1421">
        <f t="shared" si="3"/>
        <v>-4.6511627906976744E-2</v>
      </c>
      <c r="J23" s="1422">
        <f t="shared" si="4"/>
        <v>-8.5365853658536592E-2</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1" customHeight="1" thickBot="1">
      <c r="A24" s="542">
        <v>12</v>
      </c>
      <c r="B24" s="577" t="s">
        <v>364</v>
      </c>
      <c r="C24" s="901">
        <v>34</v>
      </c>
      <c r="D24" s="1092">
        <f t="shared" si="0"/>
        <v>1.8287042017168305E-4</v>
      </c>
      <c r="E24" s="901">
        <v>33</v>
      </c>
      <c r="F24" s="1092">
        <f t="shared" si="1"/>
        <v>1.9094238747417939E-4</v>
      </c>
      <c r="G24" s="1059">
        <v>29</v>
      </c>
      <c r="H24" s="1093">
        <f t="shared" si="2"/>
        <v>1.779708864177529E-4</v>
      </c>
      <c r="I24" s="1423">
        <f t="shared" si="3"/>
        <v>-2.9411764705882353E-2</v>
      </c>
      <c r="J24" s="1424">
        <f t="shared" si="4"/>
        <v>-0.12121212121212122</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ht="30.75" customHeight="1" thickTop="1" thickBot="1">
      <c r="A25" s="110" t="s">
        <v>57</v>
      </c>
      <c r="B25" s="122"/>
      <c r="C25" s="83">
        <f>+'Q47 RLNN'!C34</f>
        <v>185924</v>
      </c>
      <c r="D25" s="48">
        <f t="shared" si="0"/>
        <v>1</v>
      </c>
      <c r="E25" s="83">
        <f>+'Q47 RLNN'!E34</f>
        <v>172827</v>
      </c>
      <c r="F25" s="48">
        <f t="shared" si="1"/>
        <v>1</v>
      </c>
      <c r="G25" s="83">
        <v>162948</v>
      </c>
      <c r="H25" s="138">
        <f t="shared" si="2"/>
        <v>1</v>
      </c>
      <c r="I25" s="1404">
        <f t="shared" si="3"/>
        <v>-7.0442761558486264E-2</v>
      </c>
      <c r="J25" s="1425">
        <f t="shared" si="4"/>
        <v>-5.7161207450224794E-2</v>
      </c>
      <c r="K25" s="31"/>
      <c r="M25" s="31"/>
    </row>
    <row r="26" spans="1:63" ht="15.95" customHeight="1" thickTop="1">
      <c r="A26"/>
      <c r="B26"/>
      <c r="G26" s="543"/>
      <c r="K26" s="31"/>
      <c r="M26" s="31"/>
    </row>
    <row r="27" spans="1:63" ht="15.95" customHeight="1">
      <c r="A27"/>
      <c r="B27"/>
      <c r="C27" s="1010"/>
      <c r="D27" s="1010"/>
      <c r="E27" s="1010"/>
      <c r="F27" s="1010"/>
      <c r="G27" s="1140"/>
      <c r="H27" s="1010"/>
      <c r="I27" s="89"/>
      <c r="J27" s="89"/>
      <c r="K27" s="31"/>
      <c r="M27" s="31"/>
    </row>
    <row r="28" spans="1:63" ht="24.75" customHeight="1">
      <c r="A28" s="272" t="s">
        <v>55</v>
      </c>
      <c r="B28" s="212"/>
      <c r="C28" s="1142"/>
      <c r="D28" s="1142"/>
      <c r="E28" s="1142"/>
      <c r="F28" s="1142"/>
      <c r="G28" s="1142"/>
      <c r="H28" s="1142"/>
      <c r="I28" s="212"/>
      <c r="J28" s="212"/>
      <c r="K28" s="31"/>
      <c r="M28" s="31"/>
    </row>
    <row r="29" spans="1:63">
      <c r="K29" s="31"/>
      <c r="L29"/>
      <c r="M29" s="31"/>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19.5" customHeight="1" thickBot="1">
      <c r="B30"/>
      <c r="C30" s="580"/>
      <c r="D30"/>
      <c r="E30" s="195"/>
      <c r="F30"/>
      <c r="G30" s="195"/>
      <c r="H30"/>
      <c r="I30" s="123"/>
      <c r="J30" s="123" t="s">
        <v>141</v>
      </c>
      <c r="K30" s="31"/>
      <c r="L30"/>
      <c r="M30" s="3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5.75" customHeight="1" thickTop="1">
      <c r="A31" s="1632" t="s">
        <v>573</v>
      </c>
      <c r="B31" s="1633"/>
      <c r="C31" s="264"/>
      <c r="D31" s="90"/>
      <c r="E31" s="264"/>
      <c r="F31" s="722"/>
      <c r="G31" s="1054"/>
      <c r="H31" s="116"/>
      <c r="I31" s="1613" t="s">
        <v>435</v>
      </c>
      <c r="J31" s="1614"/>
      <c r="K31" s="31"/>
      <c r="M31" s="31"/>
    </row>
    <row r="32" spans="1:63" ht="15.75" customHeight="1" thickBot="1">
      <c r="A32" s="1634"/>
      <c r="B32" s="1635"/>
      <c r="C32" s="118">
        <v>2012</v>
      </c>
      <c r="D32" s="117" t="s">
        <v>73</v>
      </c>
      <c r="E32" s="118">
        <v>2013</v>
      </c>
      <c r="F32" s="723" t="s">
        <v>73</v>
      </c>
      <c r="G32" s="1055">
        <v>2014</v>
      </c>
      <c r="H32" s="286" t="s">
        <v>73</v>
      </c>
      <c r="I32" s="1615"/>
      <c r="J32" s="1616"/>
      <c r="K32" s="31"/>
      <c r="M32" s="31"/>
    </row>
    <row r="33" spans="1:63" ht="15.75" customHeight="1" thickTop="1" thickBot="1">
      <c r="A33" s="119" t="s">
        <v>142</v>
      </c>
      <c r="B33" s="120"/>
      <c r="C33" s="266"/>
      <c r="D33" s="94"/>
      <c r="E33" s="266"/>
      <c r="F33" s="724"/>
      <c r="G33" s="1056"/>
      <c r="H33" s="121"/>
      <c r="I33" s="1410" t="s">
        <v>630</v>
      </c>
      <c r="J33" s="1418" t="s">
        <v>710</v>
      </c>
      <c r="K33" s="31"/>
      <c r="M33" s="31"/>
    </row>
    <row r="34" spans="1:63" s="33" customFormat="1" ht="21.75" customHeight="1" thickTop="1">
      <c r="A34" s="557"/>
      <c r="B34" s="562" t="s">
        <v>351</v>
      </c>
      <c r="C34" s="895">
        <v>604.16030825999997</v>
      </c>
      <c r="D34" s="987">
        <f t="shared" ref="D34:D48" si="5">+C34/C$48</f>
        <v>2.3955914890211608E-2</v>
      </c>
      <c r="E34" s="895">
        <v>597.74518813999998</v>
      </c>
      <c r="F34" s="987">
        <f t="shared" ref="F34:F48" si="6">+E34/E$48</f>
        <v>2.595744037403418E-2</v>
      </c>
      <c r="G34" s="1057">
        <v>897.41845134000005</v>
      </c>
      <c r="H34" s="1091">
        <f t="shared" ref="H34:H48" si="7">+G34/G$48</f>
        <v>2.3597825306880187E-2</v>
      </c>
      <c r="I34" s="1419">
        <f t="shared" ref="I34:I48" si="8">IF(C34&gt;0,(E34-C34)/C34,"-")</f>
        <v>-1.0618241602921125E-2</v>
      </c>
      <c r="J34" s="1420">
        <f t="shared" ref="J34:J48" si="9">IF(E34&gt;0,(G34-E34)/E34,"-")</f>
        <v>0.50133948235115289</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row>
    <row r="35" spans="1:63" s="33" customFormat="1" ht="21" customHeight="1">
      <c r="A35" s="177">
        <v>0</v>
      </c>
      <c r="B35" s="178" t="s">
        <v>350</v>
      </c>
      <c r="C35" s="900">
        <v>0</v>
      </c>
      <c r="D35" s="987">
        <f t="shared" si="5"/>
        <v>0</v>
      </c>
      <c r="E35" s="900">
        <v>0.2842653</v>
      </c>
      <c r="F35" s="987">
        <f t="shared" si="6"/>
        <v>1.2344389752626038E-5</v>
      </c>
      <c r="G35" s="1058">
        <v>0.31705342999999997</v>
      </c>
      <c r="H35" s="1091">
        <f t="shared" si="7"/>
        <v>8.3369931194478942E-6</v>
      </c>
      <c r="I35" s="1421" t="str">
        <f t="shared" si="8"/>
        <v>-</v>
      </c>
      <c r="J35" s="1422">
        <f t="shared" si="9"/>
        <v>0.11534341335365228</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1" customHeight="1">
      <c r="A36" s="177">
        <v>1</v>
      </c>
      <c r="B36" s="178" t="s">
        <v>122</v>
      </c>
      <c r="C36" s="900">
        <v>4976.8382256599998</v>
      </c>
      <c r="D36" s="987">
        <f t="shared" si="5"/>
        <v>0.19733953278002242</v>
      </c>
      <c r="E36" s="900">
        <v>4616.3549427200005</v>
      </c>
      <c r="F36" s="987">
        <f t="shared" si="6"/>
        <v>0.200467959506128</v>
      </c>
      <c r="G36" s="1058">
        <v>11059.1975674</v>
      </c>
      <c r="H36" s="1091">
        <f t="shared" si="7"/>
        <v>0.29080415255570236</v>
      </c>
      <c r="I36" s="1421">
        <f t="shared" si="8"/>
        <v>-7.2432188187550359E-2</v>
      </c>
      <c r="J36" s="1422">
        <f t="shared" si="9"/>
        <v>1.3956558160330312</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1" customHeight="1">
      <c r="A37" s="177">
        <v>2</v>
      </c>
      <c r="B37" s="180" t="s">
        <v>330</v>
      </c>
      <c r="C37" s="900">
        <v>3065.9440727599999</v>
      </c>
      <c r="D37" s="987">
        <f t="shared" si="5"/>
        <v>0.12156954745457926</v>
      </c>
      <c r="E37" s="900">
        <v>2525.9715306800003</v>
      </c>
      <c r="F37" s="987">
        <f t="shared" si="6"/>
        <v>0.10969181633759485</v>
      </c>
      <c r="G37" s="1058">
        <v>2375.5855887399998</v>
      </c>
      <c r="H37" s="1091">
        <f t="shared" si="7"/>
        <v>6.2466571353556891E-2</v>
      </c>
      <c r="I37" s="1421">
        <f t="shared" si="8"/>
        <v>-0.17611950161697168</v>
      </c>
      <c r="J37" s="1422">
        <f t="shared" si="9"/>
        <v>-5.9535881585932246E-2</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21" customHeight="1">
      <c r="A38" s="177">
        <v>3</v>
      </c>
      <c r="B38" s="180" t="s">
        <v>329</v>
      </c>
      <c r="C38" s="900">
        <v>2017.22040954</v>
      </c>
      <c r="D38" s="987">
        <f t="shared" si="5"/>
        <v>7.99859901172814E-2</v>
      </c>
      <c r="E38" s="900">
        <v>2150.9163549400005</v>
      </c>
      <c r="F38" s="987">
        <f t="shared" si="6"/>
        <v>9.3404822223032813E-2</v>
      </c>
      <c r="G38" s="1058">
        <v>1559.7116568599999</v>
      </c>
      <c r="H38" s="1091">
        <f t="shared" si="7"/>
        <v>4.1012978006781053E-2</v>
      </c>
      <c r="I38" s="1421">
        <f t="shared" si="8"/>
        <v>6.6277311476581807E-2</v>
      </c>
      <c r="J38" s="1422">
        <f t="shared" si="9"/>
        <v>-0.27486178006047662</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21" customHeight="1">
      <c r="A39" s="177">
        <v>4</v>
      </c>
      <c r="B39" s="180" t="s">
        <v>328</v>
      </c>
      <c r="C39" s="900">
        <v>1020.2778338600001</v>
      </c>
      <c r="D39" s="987">
        <f t="shared" si="5"/>
        <v>4.0455635065985096E-2</v>
      </c>
      <c r="E39" s="900">
        <v>705.71585135999999</v>
      </c>
      <c r="F39" s="987">
        <f t="shared" si="6"/>
        <v>3.0646130652577517E-2</v>
      </c>
      <c r="G39" s="1058">
        <v>996.24215091999997</v>
      </c>
      <c r="H39" s="1091">
        <f t="shared" si="7"/>
        <v>2.6196417296365508E-2</v>
      </c>
      <c r="I39" s="1421">
        <f t="shared" si="8"/>
        <v>-0.3083101210872366</v>
      </c>
      <c r="J39" s="1422">
        <f t="shared" si="9"/>
        <v>0.41167602938225151</v>
      </c>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1" customHeight="1">
      <c r="A40" s="177">
        <v>5</v>
      </c>
      <c r="B40" s="180" t="s">
        <v>327</v>
      </c>
      <c r="C40" s="900">
        <v>681.42909396999994</v>
      </c>
      <c r="D40" s="987">
        <f t="shared" si="5"/>
        <v>2.7019744851947795E-2</v>
      </c>
      <c r="E40" s="900">
        <v>435.93764920000001</v>
      </c>
      <c r="F40" s="987">
        <f t="shared" si="6"/>
        <v>1.893085174155398E-2</v>
      </c>
      <c r="G40" s="1058">
        <v>557.03824480999992</v>
      </c>
      <c r="H40" s="1091">
        <f t="shared" si="7"/>
        <v>1.4647449214633325E-2</v>
      </c>
      <c r="I40" s="1421">
        <f t="shared" si="8"/>
        <v>-0.36025970558399395</v>
      </c>
      <c r="J40" s="1422">
        <f t="shared" si="9"/>
        <v>0.27779338589414021</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21" customHeight="1">
      <c r="A41" s="177">
        <v>6</v>
      </c>
      <c r="B41" s="180" t="s">
        <v>342</v>
      </c>
      <c r="C41" s="900">
        <v>897.18585871000005</v>
      </c>
      <c r="D41" s="987">
        <f t="shared" si="5"/>
        <v>3.5574842931768234E-2</v>
      </c>
      <c r="E41" s="900">
        <v>631.74027137999997</v>
      </c>
      <c r="F41" s="987">
        <f t="shared" si="6"/>
        <v>2.7433697086293906E-2</v>
      </c>
      <c r="G41" s="1058">
        <v>510.96397531000002</v>
      </c>
      <c r="H41" s="1091">
        <f t="shared" si="7"/>
        <v>1.3435915663947286E-2</v>
      </c>
      <c r="I41" s="1421">
        <f t="shared" si="8"/>
        <v>-0.29586465808953505</v>
      </c>
      <c r="J41" s="1422">
        <f t="shared" si="9"/>
        <v>-0.19118030231976685</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21" customHeight="1">
      <c r="A42" s="177">
        <v>7</v>
      </c>
      <c r="B42" s="180" t="s">
        <v>326</v>
      </c>
      <c r="C42" s="900">
        <v>1656.45387011</v>
      </c>
      <c r="D42" s="987">
        <f t="shared" si="5"/>
        <v>6.5681024372822139E-2</v>
      </c>
      <c r="E42" s="900">
        <v>1213.5479012099997</v>
      </c>
      <c r="F42" s="987">
        <f t="shared" si="6"/>
        <v>5.2699039509984356E-2</v>
      </c>
      <c r="G42" s="1058">
        <v>1121.8416755799999</v>
      </c>
      <c r="H42" s="1091">
        <f t="shared" si="7"/>
        <v>2.9499085786330578E-2</v>
      </c>
      <c r="I42" s="1421">
        <f t="shared" si="8"/>
        <v>-0.2673820121960826</v>
      </c>
      <c r="J42" s="1422">
        <f t="shared" si="9"/>
        <v>-7.5568690398262597E-2</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21" customHeight="1">
      <c r="A43" s="177">
        <v>8</v>
      </c>
      <c r="B43" s="180" t="s">
        <v>325</v>
      </c>
      <c r="C43" s="900">
        <v>2210.1957058499997</v>
      </c>
      <c r="D43" s="987">
        <f t="shared" si="5"/>
        <v>8.7637766824741406E-2</v>
      </c>
      <c r="E43" s="900">
        <v>1538.41602534</v>
      </c>
      <c r="F43" s="987">
        <f t="shared" si="6"/>
        <v>6.6806631053747234E-2</v>
      </c>
      <c r="G43" s="1058">
        <v>1120.41750508</v>
      </c>
      <c r="H43" s="1091">
        <f t="shared" si="7"/>
        <v>2.9461636894327042E-2</v>
      </c>
      <c r="I43" s="1421">
        <f t="shared" si="8"/>
        <v>-0.30394579028993535</v>
      </c>
      <c r="J43" s="1422">
        <f t="shared" si="9"/>
        <v>-0.27170707622316898</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21" customHeight="1">
      <c r="A44" s="177">
        <v>9</v>
      </c>
      <c r="B44" s="180" t="s">
        <v>324</v>
      </c>
      <c r="C44" s="900">
        <v>1316.7279928099999</v>
      </c>
      <c r="D44" s="987">
        <f t="shared" si="5"/>
        <v>5.221035426865684E-2</v>
      </c>
      <c r="E44" s="900">
        <v>992.75719642000001</v>
      </c>
      <c r="F44" s="987">
        <f t="shared" si="6"/>
        <v>4.3111071813312432E-2</v>
      </c>
      <c r="G44" s="1058">
        <v>871.09140783000009</v>
      </c>
      <c r="H44" s="1091">
        <f t="shared" si="7"/>
        <v>2.2905549621364738E-2</v>
      </c>
      <c r="I44" s="1421">
        <f t="shared" si="8"/>
        <v>-0.2460423095423232</v>
      </c>
      <c r="J44" s="1422">
        <f t="shared" si="9"/>
        <v>-0.12255341893137733</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21" customHeight="1">
      <c r="A45" s="177">
        <v>10</v>
      </c>
      <c r="B45" s="180" t="s">
        <v>323</v>
      </c>
      <c r="C45" s="900">
        <v>1601.1984173999997</v>
      </c>
      <c r="D45" s="987">
        <f t="shared" si="5"/>
        <v>6.34900579947872E-2</v>
      </c>
      <c r="E45" s="900">
        <v>861.85481891999996</v>
      </c>
      <c r="F45" s="987">
        <f t="shared" si="6"/>
        <v>3.7426558200833578E-2</v>
      </c>
      <c r="G45" s="1058">
        <v>1137.8563722599999</v>
      </c>
      <c r="H45" s="1091">
        <f t="shared" si="7"/>
        <v>2.9920195931807336E-2</v>
      </c>
      <c r="I45" s="1421">
        <f t="shared" si="8"/>
        <v>-0.46174389784904613</v>
      </c>
      <c r="J45" s="1422">
        <f t="shared" si="9"/>
        <v>0.32024135304581886</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21" customHeight="1">
      <c r="A46" s="177">
        <v>11</v>
      </c>
      <c r="B46" s="180" t="s">
        <v>322</v>
      </c>
      <c r="C46" s="900">
        <v>1669.9337881399999</v>
      </c>
      <c r="D46" s="987">
        <f t="shared" si="5"/>
        <v>6.6215524512336005E-2</v>
      </c>
      <c r="E46" s="900">
        <v>1032.2877586500001</v>
      </c>
      <c r="F46" s="987">
        <f t="shared" si="6"/>
        <v>4.4827709993588247E-2</v>
      </c>
      <c r="G46" s="1058">
        <v>949.74797246000003</v>
      </c>
      <c r="H46" s="1091">
        <f t="shared" si="7"/>
        <v>2.4973842142659075E-2</v>
      </c>
      <c r="I46" s="1421">
        <f t="shared" si="8"/>
        <v>-0.38183910884288447</v>
      </c>
      <c r="J46" s="1422">
        <f t="shared" si="9"/>
        <v>-7.995811778097954E-2</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21" customHeight="1" thickBot="1">
      <c r="A47" s="542">
        <v>12</v>
      </c>
      <c r="B47" s="577" t="s">
        <v>364</v>
      </c>
      <c r="C47" s="901">
        <v>3502.10610021</v>
      </c>
      <c r="D47" s="1092">
        <f t="shared" si="5"/>
        <v>0.13886406393486048</v>
      </c>
      <c r="E47" s="901">
        <v>5724.3643495800015</v>
      </c>
      <c r="F47" s="1092">
        <f t="shared" si="6"/>
        <v>0.24858392711756652</v>
      </c>
      <c r="G47" s="1058">
        <v>14872.280305459999</v>
      </c>
      <c r="H47" s="1093">
        <f t="shared" si="7"/>
        <v>0.39107004323252537</v>
      </c>
      <c r="I47" s="1423">
        <f t="shared" si="8"/>
        <v>0.6345490929691554</v>
      </c>
      <c r="J47" s="1424">
        <f t="shared" si="9"/>
        <v>1.5980666843037663</v>
      </c>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ht="30.75" customHeight="1" thickTop="1" thickBot="1">
      <c r="A48" s="110" t="s">
        <v>57</v>
      </c>
      <c r="B48" s="122"/>
      <c r="C48" s="83">
        <f>'Q48 RLNV'!C35</f>
        <v>25219.671677280003</v>
      </c>
      <c r="D48" s="48">
        <f t="shared" si="5"/>
        <v>1</v>
      </c>
      <c r="E48" s="83">
        <f>'Q48 RLNV'!E35</f>
        <v>23027.894103839997</v>
      </c>
      <c r="F48" s="48">
        <f t="shared" si="6"/>
        <v>1</v>
      </c>
      <c r="G48" s="951">
        <v>38029.709927479991</v>
      </c>
      <c r="H48" s="138">
        <f t="shared" si="7"/>
        <v>1</v>
      </c>
      <c r="I48" s="1404">
        <f t="shared" si="8"/>
        <v>-8.6907458649215605E-2</v>
      </c>
      <c r="J48" s="1425">
        <f t="shared" si="9"/>
        <v>0.65146277623095283</v>
      </c>
      <c r="K48" s="31"/>
      <c r="M48" s="31"/>
    </row>
    <row r="49" spans="1:63" ht="13.5" thickTop="1">
      <c r="A49" s="567"/>
      <c r="B49" s="87"/>
      <c r="C49" s="550"/>
      <c r="D49" s="357"/>
      <c r="E49" s="550"/>
      <c r="F49" s="357"/>
      <c r="G49" s="1063"/>
      <c r="H49" s="357"/>
      <c r="I49" s="190"/>
      <c r="J49" s="190"/>
    </row>
    <row r="50" spans="1:63" s="16" customFormat="1" ht="14.25" customHeight="1">
      <c r="A50" s="229" t="str">
        <f>+data!A1</f>
        <v>Fonte: AT - Autoridade Tributária e Aduaneira</v>
      </c>
      <c r="C50" s="867"/>
      <c r="D50" s="867"/>
      <c r="E50" s="867"/>
      <c r="F50" s="867"/>
      <c r="G50" s="1140"/>
      <c r="H50" s="867"/>
      <c r="I50" s="871"/>
      <c r="J50" s="871"/>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row>
    <row r="51" spans="1:63" s="16" customFormat="1" ht="14.25" customHeight="1">
      <c r="A51" s="852" t="str">
        <f>+data!A2</f>
        <v>Data: 2015-11</v>
      </c>
      <c r="B51" s="282"/>
      <c r="C51" s="1010"/>
      <c r="D51" s="1010"/>
      <c r="E51" s="1010"/>
      <c r="F51" s="1010"/>
      <c r="G51" s="1140"/>
      <c r="H51" s="1010"/>
      <c r="I51" s="871"/>
      <c r="J51" s="871"/>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row>
    <row r="52" spans="1:63">
      <c r="A52" s="1631"/>
      <c r="B52" s="1631"/>
      <c r="C52" s="273"/>
      <c r="D52" s="1141"/>
      <c r="E52" s="273"/>
      <c r="F52" s="1141"/>
      <c r="G52" s="273"/>
      <c r="H52" s="1141"/>
    </row>
    <row r="53" spans="1:63" ht="15.95" customHeight="1"/>
    <row r="57" spans="1:63" ht="21" customHeight="1"/>
    <row r="60" spans="1:63" ht="9" customHeight="1"/>
  </sheetData>
  <mergeCells count="5">
    <mergeCell ref="A52:B52"/>
    <mergeCell ref="I8:J9"/>
    <mergeCell ref="I31:J32"/>
    <mergeCell ref="A8:B9"/>
    <mergeCell ref="A31:B32"/>
  </mergeCells>
  <phoneticPr fontId="37" type="noConversion"/>
  <printOptions horizontalCentered="1"/>
  <pageMargins left="0.6692913385826772" right="0.39370078740157483" top="0.78740157480314965" bottom="0" header="0.55118110236220474" footer="0"/>
  <pageSetup paperSize="9" scale="75" orientation="portrait" horizontalDpi="300" verticalDpi="300" r:id="rId1"/>
  <headerFooter alignWithMargins="0"/>
  <ignoredErrors>
    <ignoredError sqref="E48" formula="1"/>
    <ignoredError sqref="I33" twoDigitTextYear="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9" enableFormatConditionsCalculation="0">
    <tabColor theme="6" tint="0.59999389629810485"/>
    <pageSetUpPr fitToPage="1"/>
  </sheetPr>
  <dimension ref="A1:BK60"/>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140" customWidth="1"/>
    <col min="11" max="11" width="14.7109375" style="26" customWidth="1"/>
    <col min="12" max="12" width="6.5703125" style="26" customWidth="1"/>
    <col min="13" max="13" width="16.28515625" style="26" customWidth="1"/>
    <col min="14" max="14" width="5.5703125" style="26" customWidth="1"/>
    <col min="15" max="15" width="13.7109375" style="26" customWidth="1"/>
    <col min="16" max="16" width="6.5703125" style="26" customWidth="1"/>
    <col min="17" max="17" width="14.7109375" style="26" customWidth="1"/>
    <col min="18" max="18" width="4" style="26" customWidth="1"/>
    <col min="19" max="19" width="13.7109375" style="26" customWidth="1"/>
    <col min="20" max="20" width="6.5703125" style="26" customWidth="1"/>
    <col min="21" max="21" width="16.28515625" style="26" customWidth="1"/>
    <col min="22" max="22" width="6.5703125" style="26" customWidth="1"/>
    <col min="23" max="23" width="14.7109375" style="26" customWidth="1"/>
    <col min="24" max="24" width="6.5703125" style="26" customWidth="1"/>
    <col min="25" max="25" width="14.7109375" style="26" customWidth="1"/>
    <col min="26" max="26" width="3" style="26" customWidth="1"/>
    <col min="27" max="27" width="12.7109375" style="26" customWidth="1"/>
    <col min="28" max="28" width="6.5703125" style="26" customWidth="1"/>
    <col min="29" max="29" width="14.7109375" style="26" customWidth="1"/>
    <col min="30" max="30" width="6.5703125" style="26" customWidth="1"/>
    <col min="31" max="31" width="16.28515625" style="26" customWidth="1"/>
    <col min="32" max="32" width="6.5703125" style="26" customWidth="1"/>
    <col min="33" max="33" width="16.28515625" style="26" customWidth="1"/>
    <col min="34" max="34" width="6.5703125" style="26" customWidth="1"/>
    <col min="35" max="35" width="14.7109375" style="26" customWidth="1"/>
    <col min="36" max="36" width="4" style="26" customWidth="1"/>
    <col min="37" max="37" width="12.7109375" style="26" customWidth="1"/>
    <col min="38" max="38" width="6.5703125" style="26" customWidth="1"/>
    <col min="39" max="39" width="14.7109375" style="26" customWidth="1"/>
    <col min="40" max="40" width="6.5703125" style="26" customWidth="1"/>
    <col min="41" max="41" width="14.7109375" style="26" customWidth="1"/>
    <col min="42" max="42" width="5.5703125" style="26" customWidth="1"/>
    <col min="43" max="43" width="13.7109375" style="26" customWidth="1"/>
    <col min="44" max="44" width="6.5703125" style="26" customWidth="1"/>
    <col min="45" max="45" width="14.7109375" style="26" customWidth="1"/>
    <col min="46" max="46" width="6.5703125" style="26" customWidth="1"/>
    <col min="47" max="47" width="14.7109375" style="26" customWidth="1"/>
    <col min="48" max="48" width="6.5703125" style="26" customWidth="1"/>
    <col min="49" max="49" width="13.7109375" style="26" customWidth="1"/>
    <col min="50" max="50" width="6.5703125" style="26" customWidth="1"/>
    <col min="51" max="51" width="14.7109375" style="26" customWidth="1"/>
    <col min="52" max="52" width="6.5703125" style="26" customWidth="1"/>
    <col min="53" max="53" width="13.7109375" style="26" customWidth="1"/>
    <col min="54" max="54" width="5.5703125" style="26" customWidth="1"/>
    <col min="55" max="55" width="14.7109375" style="26" customWidth="1"/>
    <col min="56" max="56" width="5.5703125" style="26" customWidth="1"/>
    <col min="57" max="57" width="14.7109375" style="26" customWidth="1"/>
    <col min="58" max="58" width="7.5703125" style="26" customWidth="1"/>
    <col min="59" max="59" width="18.28515625" style="26" customWidth="1"/>
    <col min="60" max="60" width="5.5703125" style="26" customWidth="1"/>
    <col min="61" max="61" width="14.7109375" style="26" customWidth="1"/>
    <col min="62" max="62" width="7.5703125" style="26" customWidth="1"/>
    <col min="63" max="63" width="17.28515625" style="26" customWidth="1"/>
  </cols>
  <sheetData>
    <row r="1" spans="1:63" s="195" customFormat="1" ht="27.75">
      <c r="A1" s="1183" t="s">
        <v>706</v>
      </c>
      <c r="B1" s="206"/>
      <c r="C1" s="206"/>
      <c r="D1" s="206"/>
      <c r="E1" s="206"/>
      <c r="F1" s="206"/>
      <c r="G1" s="206"/>
      <c r="H1" s="206"/>
      <c r="I1" s="206"/>
    </row>
    <row r="2" spans="1:63" s="454" customFormat="1" ht="26.25">
      <c r="A2" s="706" t="s">
        <v>523</v>
      </c>
      <c r="C2" s="216"/>
      <c r="D2" s="662"/>
      <c r="E2" s="216"/>
      <c r="F2" s="662"/>
      <c r="G2" s="216"/>
      <c r="H2" s="662"/>
      <c r="I2" s="290"/>
      <c r="J2" s="290"/>
    </row>
    <row r="3" spans="1:63" s="454" customFormat="1" ht="21.75" customHeight="1">
      <c r="A3" s="456"/>
      <c r="B3" s="456"/>
      <c r="C3" s="543"/>
      <c r="D3" s="456"/>
      <c r="E3" s="695"/>
      <c r="F3" s="456"/>
      <c r="G3" s="695"/>
      <c r="H3" s="456"/>
      <c r="I3" s="551"/>
      <c r="J3" s="551"/>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row>
    <row r="4" spans="1:63" s="626" customFormat="1" ht="33" customHeight="1">
      <c r="A4" s="663" t="s">
        <v>145</v>
      </c>
      <c r="B4" s="624"/>
      <c r="C4" s="624"/>
      <c r="D4" s="624"/>
      <c r="E4" s="624"/>
      <c r="F4" s="624"/>
      <c r="G4" s="624"/>
      <c r="H4" s="624"/>
      <c r="I4" s="624"/>
      <c r="J4" s="624"/>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row>
    <row r="5" spans="1:63" ht="17.25" customHeight="1">
      <c r="A5" s="697" t="s">
        <v>626</v>
      </c>
      <c r="B5" s="112"/>
      <c r="C5" s="22"/>
      <c r="D5" s="22"/>
      <c r="E5" s="22"/>
      <c r="F5" s="22"/>
      <c r="G5" s="22"/>
      <c r="H5" s="22"/>
      <c r="I5" s="89"/>
      <c r="J5" s="89"/>
    </row>
    <row r="6" spans="1:63" ht="25.5" customHeight="1">
      <c r="A6" s="253" t="s">
        <v>153</v>
      </c>
      <c r="B6" s="158"/>
      <c r="C6" s="158"/>
      <c r="D6" s="158"/>
      <c r="E6" s="158"/>
      <c r="F6" s="158"/>
      <c r="G6" s="158"/>
      <c r="H6" s="158"/>
      <c r="I6" s="158"/>
      <c r="J6" s="158"/>
    </row>
    <row r="7" spans="1:63" ht="24" thickBot="1">
      <c r="A7" s="28"/>
      <c r="B7" s="113"/>
      <c r="C7" s="239"/>
      <c r="D7" s="114"/>
      <c r="E7" s="239"/>
      <c r="F7" s="114"/>
      <c r="G7" s="239"/>
      <c r="H7" s="114"/>
    </row>
    <row r="8" spans="1:63" ht="15.95" customHeight="1" thickTop="1">
      <c r="A8" s="1632" t="s">
        <v>573</v>
      </c>
      <c r="B8" s="1633"/>
      <c r="C8" s="264"/>
      <c r="D8" s="90"/>
      <c r="E8" s="264"/>
      <c r="F8" s="722"/>
      <c r="G8" s="1054"/>
      <c r="H8" s="116"/>
      <c r="I8" s="1613" t="s">
        <v>435</v>
      </c>
      <c r="J8" s="1614"/>
    </row>
    <row r="9" spans="1:63" ht="15.95" customHeight="1" thickBot="1">
      <c r="A9" s="1634"/>
      <c r="B9" s="1635"/>
      <c r="C9" s="118">
        <v>2012</v>
      </c>
      <c r="D9" s="117" t="s">
        <v>73</v>
      </c>
      <c r="E9" s="118">
        <v>2013</v>
      </c>
      <c r="F9" s="723" t="s">
        <v>73</v>
      </c>
      <c r="G9" s="1055">
        <v>2014</v>
      </c>
      <c r="H9" s="286" t="s">
        <v>73</v>
      </c>
      <c r="I9" s="1615"/>
      <c r="J9" s="1616"/>
    </row>
    <row r="10" spans="1:63" ht="15.95" customHeight="1" thickTop="1" thickBot="1">
      <c r="A10" s="119" t="s">
        <v>142</v>
      </c>
      <c r="B10" s="120"/>
      <c r="C10" s="266"/>
      <c r="D10" s="94"/>
      <c r="E10" s="266"/>
      <c r="F10" s="724"/>
      <c r="G10" s="1056"/>
      <c r="H10" s="121"/>
      <c r="I10" s="1410" t="s">
        <v>630</v>
      </c>
      <c r="J10" s="1418" t="s">
        <v>710</v>
      </c>
    </row>
    <row r="11" spans="1:63" s="33" customFormat="1" ht="20.25" customHeight="1" thickTop="1">
      <c r="A11" s="557"/>
      <c r="B11" s="562" t="str">
        <f>+B34</f>
        <v>Desconhecido</v>
      </c>
      <c r="C11" s="895">
        <v>886</v>
      </c>
      <c r="D11" s="987">
        <f t="shared" ref="D11:D25" si="0">+C11/C$25</f>
        <v>5.0462765200056953E-3</v>
      </c>
      <c r="E11" s="895">
        <v>1030</v>
      </c>
      <c r="F11" s="987">
        <f t="shared" ref="F11:F25" si="1">+E11/E$25</f>
        <v>5.4399205665967747E-3</v>
      </c>
      <c r="G11" s="1057">
        <v>403</v>
      </c>
      <c r="H11" s="1091">
        <f t="shared" ref="H11:H25" si="2">+G11/G$25</f>
        <v>2.1065066488249562E-3</v>
      </c>
      <c r="I11" s="1419">
        <f t="shared" ref="I11:I25" si="3">IF(C11&gt;0,(E11-C11)/C11,"-")</f>
        <v>0.16252821670428894</v>
      </c>
      <c r="J11" s="1420">
        <f t="shared" ref="J11:J25" si="4">IF(E11&gt;0,(G11-E11)/E11,"-")</f>
        <v>-0.60873786407766994</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1" customHeight="1">
      <c r="A12" s="177">
        <v>0</v>
      </c>
      <c r="B12" s="178" t="s">
        <v>350</v>
      </c>
      <c r="C12" s="900">
        <v>1</v>
      </c>
      <c r="D12" s="987">
        <f t="shared" si="0"/>
        <v>5.6955716930086853E-6</v>
      </c>
      <c r="E12" s="900">
        <v>1</v>
      </c>
      <c r="F12" s="987">
        <f t="shared" si="1"/>
        <v>5.2814762782492961E-6</v>
      </c>
      <c r="G12" s="1058">
        <v>1</v>
      </c>
      <c r="H12" s="1091">
        <f t="shared" si="2"/>
        <v>5.2270636447269382E-6</v>
      </c>
      <c r="I12" s="1421">
        <f t="shared" si="3"/>
        <v>0</v>
      </c>
      <c r="J12" s="1422">
        <f t="shared" si="4"/>
        <v>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1" customHeight="1">
      <c r="A13" s="177">
        <v>1</v>
      </c>
      <c r="B13" s="178" t="s">
        <v>122</v>
      </c>
      <c r="C13" s="900">
        <v>8837</v>
      </c>
      <c r="D13" s="987">
        <f t="shared" si="0"/>
        <v>5.0331767051117755E-2</v>
      </c>
      <c r="E13" s="900">
        <v>9128</v>
      </c>
      <c r="F13" s="987">
        <f t="shared" si="1"/>
        <v>4.8209315467859573E-2</v>
      </c>
      <c r="G13" s="1058">
        <v>9321</v>
      </c>
      <c r="H13" s="1091">
        <f t="shared" si="2"/>
        <v>4.8721460232499791E-2</v>
      </c>
      <c r="I13" s="1421">
        <f t="shared" si="3"/>
        <v>3.2929727283014597E-2</v>
      </c>
      <c r="J13" s="1422">
        <f t="shared" si="4"/>
        <v>2.1143733567046449E-2</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1" customHeight="1">
      <c r="A14" s="177">
        <v>2</v>
      </c>
      <c r="B14" s="180" t="s">
        <v>330</v>
      </c>
      <c r="C14" s="900">
        <v>88417</v>
      </c>
      <c r="D14" s="987">
        <f t="shared" si="0"/>
        <v>0.50358536238074891</v>
      </c>
      <c r="E14" s="900">
        <v>95732</v>
      </c>
      <c r="F14" s="987">
        <f t="shared" si="1"/>
        <v>0.50560628706936162</v>
      </c>
      <c r="G14" s="1058">
        <v>94205</v>
      </c>
      <c r="H14" s="1091">
        <f t="shared" si="2"/>
        <v>0.49241553065150123</v>
      </c>
      <c r="I14" s="1421">
        <f t="shared" si="3"/>
        <v>8.2732958593935549E-2</v>
      </c>
      <c r="J14" s="1422">
        <f t="shared" si="4"/>
        <v>-1.595077925876405E-2</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1" customHeight="1">
      <c r="A15" s="177">
        <v>3</v>
      </c>
      <c r="B15" s="180" t="s">
        <v>329</v>
      </c>
      <c r="C15" s="900">
        <v>42106</v>
      </c>
      <c r="D15" s="987">
        <f t="shared" si="0"/>
        <v>0.23981774170582373</v>
      </c>
      <c r="E15" s="900">
        <v>45245</v>
      </c>
      <c r="F15" s="987">
        <f t="shared" si="1"/>
        <v>0.23896039420938942</v>
      </c>
      <c r="G15" s="1058">
        <v>46704</v>
      </c>
      <c r="H15" s="1091">
        <f t="shared" si="2"/>
        <v>0.24412478046332692</v>
      </c>
      <c r="I15" s="1421">
        <f t="shared" si="3"/>
        <v>7.4549945375955926E-2</v>
      </c>
      <c r="J15" s="1422">
        <f t="shared" si="4"/>
        <v>3.2246657089181126E-2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1" customHeight="1">
      <c r="A16" s="177">
        <v>4</v>
      </c>
      <c r="B16" s="180" t="s">
        <v>328</v>
      </c>
      <c r="C16" s="900">
        <v>14168</v>
      </c>
      <c r="D16" s="987">
        <f t="shared" si="0"/>
        <v>8.0694859746547054E-2</v>
      </c>
      <c r="E16" s="900">
        <v>15425</v>
      </c>
      <c r="F16" s="987">
        <f t="shared" si="1"/>
        <v>8.1466771591995391E-2</v>
      </c>
      <c r="G16" s="1058">
        <v>16368</v>
      </c>
      <c r="H16" s="1091">
        <f t="shared" si="2"/>
        <v>8.5556577736890529E-2</v>
      </c>
      <c r="I16" s="1421">
        <f t="shared" si="3"/>
        <v>8.8721061547148497E-2</v>
      </c>
      <c r="J16" s="1422">
        <f t="shared" si="4"/>
        <v>6.1134521880064831E-2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1" customHeight="1">
      <c r="A17" s="177">
        <v>5</v>
      </c>
      <c r="B17" s="180" t="s">
        <v>327</v>
      </c>
      <c r="C17" s="900">
        <v>5965</v>
      </c>
      <c r="D17" s="987">
        <f t="shared" si="0"/>
        <v>3.3974085148796809E-2</v>
      </c>
      <c r="E17" s="900">
        <v>6510</v>
      </c>
      <c r="F17" s="987">
        <f t="shared" si="1"/>
        <v>3.438241057140292E-2</v>
      </c>
      <c r="G17" s="1058">
        <v>6974</v>
      </c>
      <c r="H17" s="1091">
        <f t="shared" si="2"/>
        <v>3.6453541858325667E-2</v>
      </c>
      <c r="I17" s="1421">
        <f t="shared" si="3"/>
        <v>9.1366303436714161E-2</v>
      </c>
      <c r="J17" s="1422">
        <f t="shared" si="4"/>
        <v>7.127496159754225E-2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1" customHeight="1">
      <c r="A18" s="177">
        <v>6</v>
      </c>
      <c r="B18" s="180" t="s">
        <v>342</v>
      </c>
      <c r="C18" s="900">
        <v>5394</v>
      </c>
      <c r="D18" s="987">
        <f t="shared" si="0"/>
        <v>3.072191371208885E-2</v>
      </c>
      <c r="E18" s="900">
        <v>5864</v>
      </c>
      <c r="F18" s="987">
        <f t="shared" si="1"/>
        <v>3.0970576895653874E-2</v>
      </c>
      <c r="G18" s="1058">
        <v>6155</v>
      </c>
      <c r="H18" s="1091">
        <f t="shared" si="2"/>
        <v>3.2172576733294302E-2</v>
      </c>
      <c r="I18" s="1421">
        <f t="shared" si="3"/>
        <v>8.7133852428624398E-2</v>
      </c>
      <c r="J18" s="1422">
        <f t="shared" si="4"/>
        <v>4.9624829467939974E-2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1" customHeight="1">
      <c r="A19" s="177">
        <v>7</v>
      </c>
      <c r="B19" s="180" t="s">
        <v>326</v>
      </c>
      <c r="C19" s="900">
        <v>4443</v>
      </c>
      <c r="D19" s="987">
        <f t="shared" si="0"/>
        <v>2.5305425032037591E-2</v>
      </c>
      <c r="E19" s="900">
        <v>4719</v>
      </c>
      <c r="F19" s="987">
        <f t="shared" si="1"/>
        <v>2.492328655705843E-2</v>
      </c>
      <c r="G19" s="1058">
        <v>5079</v>
      </c>
      <c r="H19" s="1091">
        <f t="shared" si="2"/>
        <v>2.654825625156812E-2</v>
      </c>
      <c r="I19" s="1421">
        <f t="shared" si="3"/>
        <v>6.2120189061444966E-2</v>
      </c>
      <c r="J19" s="1422">
        <f t="shared" si="4"/>
        <v>7.6287349014621739E-2</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1" customHeight="1">
      <c r="A20" s="177">
        <v>8</v>
      </c>
      <c r="B20" s="180" t="s">
        <v>325</v>
      </c>
      <c r="C20" s="900">
        <v>3165</v>
      </c>
      <c r="D20" s="987">
        <f t="shared" si="0"/>
        <v>1.8026484408372491E-2</v>
      </c>
      <c r="E20" s="900">
        <v>3348</v>
      </c>
      <c r="F20" s="987">
        <f t="shared" si="1"/>
        <v>1.7682382579578645E-2</v>
      </c>
      <c r="G20" s="1058">
        <v>3564</v>
      </c>
      <c r="H20" s="1091">
        <f t="shared" si="2"/>
        <v>1.8629254829806808E-2</v>
      </c>
      <c r="I20" s="1421">
        <f t="shared" si="3"/>
        <v>5.7819905213270142E-2</v>
      </c>
      <c r="J20" s="1422">
        <f t="shared" si="4"/>
        <v>6.4516129032258063E-2</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1" customHeight="1">
      <c r="A21" s="177">
        <v>9</v>
      </c>
      <c r="B21" s="180" t="s">
        <v>324</v>
      </c>
      <c r="C21" s="900">
        <v>1063</v>
      </c>
      <c r="D21" s="987">
        <f t="shared" si="0"/>
        <v>6.0543927096682326E-3</v>
      </c>
      <c r="E21" s="900">
        <v>1145</v>
      </c>
      <c r="F21" s="987">
        <f t="shared" si="1"/>
        <v>6.0472903385954445E-3</v>
      </c>
      <c r="G21" s="1058">
        <v>1266</v>
      </c>
      <c r="H21" s="1091">
        <f t="shared" si="2"/>
        <v>6.6174625742243037E-3</v>
      </c>
      <c r="I21" s="1421">
        <f t="shared" si="3"/>
        <v>7.7140169332079025E-2</v>
      </c>
      <c r="J21" s="1422">
        <f t="shared" si="4"/>
        <v>0.1056768558951965</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1" customHeight="1">
      <c r="A22" s="177">
        <v>10</v>
      </c>
      <c r="B22" s="180" t="s">
        <v>323</v>
      </c>
      <c r="C22" s="900">
        <v>779</v>
      </c>
      <c r="D22" s="987">
        <f t="shared" si="0"/>
        <v>4.4368503488537662E-3</v>
      </c>
      <c r="E22" s="900">
        <v>850</v>
      </c>
      <c r="F22" s="987">
        <f t="shared" si="1"/>
        <v>4.4892548365119021E-3</v>
      </c>
      <c r="G22" s="1058">
        <v>908</v>
      </c>
      <c r="H22" s="1091">
        <f t="shared" si="2"/>
        <v>4.7461737894120603E-3</v>
      </c>
      <c r="I22" s="1421">
        <f t="shared" si="3"/>
        <v>9.114249037227215E-2</v>
      </c>
      <c r="J22" s="1422">
        <f t="shared" si="4"/>
        <v>6.8235294117647061E-2</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1" customHeight="1">
      <c r="A23" s="177">
        <v>11</v>
      </c>
      <c r="B23" s="180" t="s">
        <v>322</v>
      </c>
      <c r="C23" s="900">
        <v>257</v>
      </c>
      <c r="D23" s="987">
        <f t="shared" si="0"/>
        <v>1.4637619251032321E-3</v>
      </c>
      <c r="E23" s="900">
        <v>259</v>
      </c>
      <c r="F23" s="987">
        <f t="shared" si="1"/>
        <v>1.3679023560665678E-3</v>
      </c>
      <c r="G23" s="1058">
        <v>272</v>
      </c>
      <c r="H23" s="1091">
        <f t="shared" si="2"/>
        <v>1.4217613113657272E-3</v>
      </c>
      <c r="I23" s="1421">
        <f t="shared" si="3"/>
        <v>7.7821011673151752E-3</v>
      </c>
      <c r="J23" s="1422">
        <f t="shared" si="4"/>
        <v>5.019305019305019E-2</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1" customHeight="1" thickBot="1">
      <c r="A24" s="542">
        <v>12</v>
      </c>
      <c r="B24" s="577" t="s">
        <v>364</v>
      </c>
      <c r="C24" s="901">
        <v>94</v>
      </c>
      <c r="D24" s="1092">
        <f t="shared" si="0"/>
        <v>5.3538373914281646E-4</v>
      </c>
      <c r="E24" s="901">
        <v>85</v>
      </c>
      <c r="F24" s="1092">
        <f t="shared" si="1"/>
        <v>4.489254836511902E-4</v>
      </c>
      <c r="G24" s="1058">
        <v>92</v>
      </c>
      <c r="H24" s="1093">
        <f t="shared" si="2"/>
        <v>4.808898553148783E-4</v>
      </c>
      <c r="I24" s="1423">
        <f t="shared" si="3"/>
        <v>-9.5744680851063829E-2</v>
      </c>
      <c r="J24" s="1424">
        <f t="shared" si="4"/>
        <v>8.2352941176470587E-2</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ht="30.75" customHeight="1" thickTop="1" thickBot="1">
      <c r="A25" s="110" t="s">
        <v>57</v>
      </c>
      <c r="B25" s="122"/>
      <c r="C25" s="83">
        <f>'Q49 RLPN'!C34</f>
        <v>175575</v>
      </c>
      <c r="D25" s="48">
        <f t="shared" si="0"/>
        <v>1</v>
      </c>
      <c r="E25" s="83">
        <f>'Q49 RLPN'!E34</f>
        <v>189341</v>
      </c>
      <c r="F25" s="48">
        <f t="shared" si="1"/>
        <v>1</v>
      </c>
      <c r="G25" s="951">
        <v>191312</v>
      </c>
      <c r="H25" s="138">
        <f t="shared" si="2"/>
        <v>1</v>
      </c>
      <c r="I25" s="1404">
        <f t="shared" si="3"/>
        <v>7.8405239925957562E-2</v>
      </c>
      <c r="J25" s="1425">
        <f t="shared" si="4"/>
        <v>1.0409789744429363E-2</v>
      </c>
      <c r="K25" s="31"/>
      <c r="M25" s="31"/>
    </row>
    <row r="26" spans="1:63" ht="15.95" customHeight="1" thickTop="1">
      <c r="A26"/>
      <c r="B26"/>
      <c r="C26" s="240"/>
      <c r="D26" s="240"/>
      <c r="E26" s="240"/>
      <c r="F26" s="240"/>
      <c r="G26" s="647"/>
      <c r="H26" s="240"/>
      <c r="K26" s="31"/>
      <c r="M26" s="31"/>
    </row>
    <row r="27" spans="1:63" ht="15.95" customHeight="1">
      <c r="A27"/>
      <c r="B27"/>
      <c r="C27" s="1010"/>
      <c r="D27" s="1010"/>
      <c r="E27" s="1010"/>
      <c r="F27" s="1010"/>
      <c r="G27" s="1140"/>
      <c r="H27" s="1010"/>
      <c r="I27" s="1143"/>
      <c r="J27" s="89"/>
      <c r="K27" s="31"/>
      <c r="M27" s="31"/>
    </row>
    <row r="28" spans="1:63" ht="24.75" customHeight="1">
      <c r="A28" s="272" t="s">
        <v>55</v>
      </c>
      <c r="B28" s="212"/>
      <c r="C28" s="1142"/>
      <c r="D28" s="1142"/>
      <c r="E28" s="1142"/>
      <c r="F28" s="1142"/>
      <c r="G28" s="1144"/>
      <c r="H28" s="1142"/>
      <c r="I28" s="1142"/>
      <c r="J28" s="212"/>
      <c r="K28" s="31"/>
      <c r="M28" s="31"/>
    </row>
    <row r="29" spans="1:63">
      <c r="E29" s="273"/>
      <c r="G29" s="241"/>
      <c r="K29" s="31"/>
      <c r="L29"/>
      <c r="M29" s="31"/>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19.5" customHeight="1" thickBot="1">
      <c r="B30"/>
      <c r="C30" s="195"/>
      <c r="D30"/>
      <c r="E30" s="195"/>
      <c r="F30"/>
      <c r="G30" s="216"/>
      <c r="H30"/>
      <c r="I30" s="123"/>
      <c r="J30" s="123" t="s">
        <v>141</v>
      </c>
      <c r="K30" s="31"/>
      <c r="L30"/>
      <c r="M30" s="3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5.95" customHeight="1" thickTop="1">
      <c r="A31" s="1632" t="s">
        <v>573</v>
      </c>
      <c r="B31" s="1633"/>
      <c r="C31" s="264"/>
      <c r="D31" s="90"/>
      <c r="E31" s="264"/>
      <c r="F31" s="722"/>
      <c r="G31" s="1054"/>
      <c r="H31" s="116"/>
      <c r="I31" s="1613" t="s">
        <v>435</v>
      </c>
      <c r="J31" s="1614"/>
      <c r="K31" s="31"/>
      <c r="M31" s="31"/>
    </row>
    <row r="32" spans="1:63" ht="15.95" customHeight="1" thickBot="1">
      <c r="A32" s="1634"/>
      <c r="B32" s="1635"/>
      <c r="C32" s="118">
        <v>2012</v>
      </c>
      <c r="D32" s="117" t="s">
        <v>73</v>
      </c>
      <c r="E32" s="118">
        <v>2013</v>
      </c>
      <c r="F32" s="723" t="s">
        <v>73</v>
      </c>
      <c r="G32" s="1055">
        <v>2014</v>
      </c>
      <c r="H32" s="286" t="s">
        <v>73</v>
      </c>
      <c r="I32" s="1615"/>
      <c r="J32" s="1616"/>
      <c r="K32" s="31"/>
      <c r="M32" s="31"/>
    </row>
    <row r="33" spans="1:63" ht="15.95" customHeight="1" thickTop="1" thickBot="1">
      <c r="A33" s="119" t="s">
        <v>142</v>
      </c>
      <c r="B33" s="120"/>
      <c r="C33" s="266"/>
      <c r="D33" s="94"/>
      <c r="E33" s="266"/>
      <c r="F33" s="724"/>
      <c r="G33" s="1056"/>
      <c r="H33" s="121"/>
      <c r="I33" s="1410" t="s">
        <v>630</v>
      </c>
      <c r="J33" s="1418" t="s">
        <v>710</v>
      </c>
      <c r="K33" s="31"/>
      <c r="M33" s="31"/>
    </row>
    <row r="34" spans="1:63" s="33" customFormat="1" ht="21.75" customHeight="1" thickTop="1">
      <c r="A34" s="557"/>
      <c r="B34" s="562" t="s">
        <v>351</v>
      </c>
      <c r="C34" s="895">
        <v>263.09216179999999</v>
      </c>
      <c r="D34" s="987">
        <f t="shared" ref="D34:D48" si="5">+C34/C$48</f>
        <v>1.1777896920994676E-2</v>
      </c>
      <c r="E34" s="895">
        <v>430.09307525000003</v>
      </c>
      <c r="F34" s="987">
        <f t="shared" ref="F34:F48" si="6">+E34/E$48</f>
        <v>1.6401528695258193E-2</v>
      </c>
      <c r="G34" s="1057">
        <v>593.13032891</v>
      </c>
      <c r="H34" s="1091">
        <f t="shared" ref="H34:H48" si="7">+G34/G$48</f>
        <v>1.9809800244685694E-2</v>
      </c>
      <c r="I34" s="1419">
        <f t="shared" ref="I34:I48" si="8">IF(C34&gt;0,(E34-C34)/C34,"-")</f>
        <v>0.63476202524403769</v>
      </c>
      <c r="J34" s="1420">
        <f t="shared" ref="J34:J48" si="9">IF(E34&gt;0,(G34-E34)/E34,"-")</f>
        <v>0.3790743516743007</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row>
    <row r="35" spans="1:63" s="33" customFormat="1" ht="21" customHeight="1">
      <c r="A35" s="177">
        <v>0</v>
      </c>
      <c r="B35" s="178" t="s">
        <v>350</v>
      </c>
      <c r="C35" s="900">
        <v>7.7017290000000002E-2</v>
      </c>
      <c r="D35" s="987">
        <f t="shared" si="5"/>
        <v>3.4478476916538609E-6</v>
      </c>
      <c r="E35" s="900">
        <v>0.31924004</v>
      </c>
      <c r="F35" s="987">
        <f t="shared" si="6"/>
        <v>1.2174166425934273E-5</v>
      </c>
      <c r="G35" s="1058">
        <v>0.25002226</v>
      </c>
      <c r="H35" s="1091">
        <f t="shared" si="7"/>
        <v>8.3504261810837331E-6</v>
      </c>
      <c r="I35" s="1421">
        <f t="shared" si="8"/>
        <v>3.145043794711551</v>
      </c>
      <c r="J35" s="1422">
        <f t="shared" si="9"/>
        <v>-0.21682048404705126</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1" customHeight="1">
      <c r="A36" s="177">
        <v>1</v>
      </c>
      <c r="B36" s="178" t="s">
        <v>122</v>
      </c>
      <c r="C36" s="900">
        <v>5061.6956587700006</v>
      </c>
      <c r="D36" s="987">
        <f t="shared" si="5"/>
        <v>0.22659789370600439</v>
      </c>
      <c r="E36" s="900">
        <v>5748.1894025800002</v>
      </c>
      <c r="F36" s="987">
        <f t="shared" si="6"/>
        <v>0.21920625756969778</v>
      </c>
      <c r="G36" s="1058">
        <v>5447.3021787200005</v>
      </c>
      <c r="H36" s="1091">
        <f t="shared" si="7"/>
        <v>0.18193297960532775</v>
      </c>
      <c r="I36" s="1421">
        <f t="shared" si="8"/>
        <v>0.13562525092170766</v>
      </c>
      <c r="J36" s="1422">
        <f t="shared" si="9"/>
        <v>-5.2344695483581387E-2</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1" customHeight="1">
      <c r="A37" s="177">
        <v>2</v>
      </c>
      <c r="B37" s="180" t="s">
        <v>330</v>
      </c>
      <c r="C37" s="900">
        <v>926.70509383000001</v>
      </c>
      <c r="D37" s="987">
        <f t="shared" si="5"/>
        <v>4.1485983453918462E-2</v>
      </c>
      <c r="E37" s="900">
        <v>1587.40780062</v>
      </c>
      <c r="F37" s="987">
        <f t="shared" si="6"/>
        <v>6.0535535425237291E-2</v>
      </c>
      <c r="G37" s="1058">
        <v>2326.7819056399999</v>
      </c>
      <c r="H37" s="1091">
        <f t="shared" si="7"/>
        <v>7.7711562732566922E-2</v>
      </c>
      <c r="I37" s="1421">
        <f t="shared" si="8"/>
        <v>0.71295896740932663</v>
      </c>
      <c r="J37" s="1422">
        <f t="shared" si="9"/>
        <v>0.46577451914449436</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21" customHeight="1">
      <c r="A38" s="177">
        <v>3</v>
      </c>
      <c r="B38" s="180" t="s">
        <v>329</v>
      </c>
      <c r="C38" s="900">
        <v>1154.6341547599998</v>
      </c>
      <c r="D38" s="987">
        <f t="shared" si="5"/>
        <v>5.1689727140411874E-2</v>
      </c>
      <c r="E38" s="900">
        <v>1415.2143806800002</v>
      </c>
      <c r="F38" s="987">
        <f t="shared" si="6"/>
        <v>5.3968967673271258E-2</v>
      </c>
      <c r="G38" s="1058">
        <v>2409.6251835799999</v>
      </c>
      <c r="H38" s="1091">
        <f t="shared" si="7"/>
        <v>8.0478423079469522E-2</v>
      </c>
      <c r="I38" s="1421">
        <f t="shared" si="8"/>
        <v>0.22568206981038438</v>
      </c>
      <c r="J38" s="1422">
        <f t="shared" si="9"/>
        <v>0.70265736165159132</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21" customHeight="1">
      <c r="A39" s="177">
        <v>4</v>
      </c>
      <c r="B39" s="180" t="s">
        <v>328</v>
      </c>
      <c r="C39" s="900">
        <v>698.88809483</v>
      </c>
      <c r="D39" s="987">
        <f t="shared" si="5"/>
        <v>3.1287256465190871E-2</v>
      </c>
      <c r="E39" s="900">
        <v>926.05485138000006</v>
      </c>
      <c r="F39" s="987">
        <f t="shared" si="6"/>
        <v>3.5314949466376304E-2</v>
      </c>
      <c r="G39" s="1058">
        <v>1078.8730080799999</v>
      </c>
      <c r="H39" s="1091">
        <f t="shared" si="7"/>
        <v>3.6032989273578252E-2</v>
      </c>
      <c r="I39" s="1421">
        <f t="shared" si="8"/>
        <v>0.32504024353892724</v>
      </c>
      <c r="J39" s="1422">
        <f t="shared" si="9"/>
        <v>0.16502063184731589</v>
      </c>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1" customHeight="1">
      <c r="A40" s="177">
        <v>5</v>
      </c>
      <c r="B40" s="180" t="s">
        <v>327</v>
      </c>
      <c r="C40" s="900">
        <v>691.56910650000009</v>
      </c>
      <c r="D40" s="987">
        <f t="shared" si="5"/>
        <v>3.0959605920503671E-2</v>
      </c>
      <c r="E40" s="900">
        <v>577.02017664999994</v>
      </c>
      <c r="F40" s="987">
        <f t="shared" si="6"/>
        <v>2.2004569544782328E-2</v>
      </c>
      <c r="G40" s="1058">
        <v>594.04434537999998</v>
      </c>
      <c r="H40" s="1091">
        <f t="shared" si="7"/>
        <v>1.984032723480661E-2</v>
      </c>
      <c r="I40" s="1421">
        <f t="shared" si="8"/>
        <v>-0.16563627376261367</v>
      </c>
      <c r="J40" s="1422">
        <f t="shared" si="9"/>
        <v>2.9503593494489364E-2</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21" customHeight="1">
      <c r="A41" s="177">
        <v>6</v>
      </c>
      <c r="B41" s="180" t="s">
        <v>342</v>
      </c>
      <c r="C41" s="900">
        <v>503.88402392</v>
      </c>
      <c r="D41" s="987">
        <f t="shared" si="5"/>
        <v>2.2557472078462263E-2</v>
      </c>
      <c r="E41" s="900">
        <v>965.57869541999992</v>
      </c>
      <c r="F41" s="987">
        <f t="shared" si="6"/>
        <v>3.682218475909093E-2</v>
      </c>
      <c r="G41" s="1058">
        <v>2014.8588517400001</v>
      </c>
      <c r="H41" s="1091">
        <f t="shared" si="7"/>
        <v>6.729372859343806E-2</v>
      </c>
      <c r="I41" s="1421">
        <f t="shared" si="8"/>
        <v>0.91627170059533714</v>
      </c>
      <c r="J41" s="1422">
        <f t="shared" si="9"/>
        <v>1.0866852813727341</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21" customHeight="1">
      <c r="A42" s="177">
        <v>7</v>
      </c>
      <c r="B42" s="180" t="s">
        <v>326</v>
      </c>
      <c r="C42" s="900">
        <v>1080.3811114899997</v>
      </c>
      <c r="D42" s="987">
        <f t="shared" si="5"/>
        <v>4.8365627008652573E-2</v>
      </c>
      <c r="E42" s="900">
        <v>1245.0361219899999</v>
      </c>
      <c r="F42" s="987">
        <f t="shared" si="6"/>
        <v>4.7479247764177904E-2</v>
      </c>
      <c r="G42" s="1058">
        <v>1637.07378139</v>
      </c>
      <c r="H42" s="1091">
        <f t="shared" si="7"/>
        <v>5.4676186690276317E-2</v>
      </c>
      <c r="I42" s="1421">
        <f t="shared" si="8"/>
        <v>0.15240456237976741</v>
      </c>
      <c r="J42" s="1422">
        <f t="shared" si="9"/>
        <v>0.31488055043205326</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21" customHeight="1">
      <c r="A43" s="177">
        <v>8</v>
      </c>
      <c r="B43" s="180" t="s">
        <v>325</v>
      </c>
      <c r="C43" s="900">
        <v>1453.8169391000001</v>
      </c>
      <c r="D43" s="987">
        <f t="shared" si="5"/>
        <v>6.5083299835182684E-2</v>
      </c>
      <c r="E43" s="900">
        <v>2082.0746462500001</v>
      </c>
      <c r="F43" s="987">
        <f t="shared" si="6"/>
        <v>7.9399574234691017E-2</v>
      </c>
      <c r="G43" s="1058">
        <v>2183.9974668699997</v>
      </c>
      <c r="H43" s="1091">
        <f t="shared" si="7"/>
        <v>7.2942743685189465E-2</v>
      </c>
      <c r="I43" s="1421">
        <f t="shared" si="8"/>
        <v>0.43214361468296636</v>
      </c>
      <c r="J43" s="1422">
        <f t="shared" si="9"/>
        <v>4.895252953758001E-2</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21" customHeight="1">
      <c r="A44" s="177">
        <v>9</v>
      </c>
      <c r="B44" s="180" t="s">
        <v>324</v>
      </c>
      <c r="C44" s="900">
        <v>1315.9796858200002</v>
      </c>
      <c r="D44" s="987">
        <f t="shared" si="5"/>
        <v>5.8912713262409787E-2</v>
      </c>
      <c r="E44" s="900">
        <v>2245.3196499999999</v>
      </c>
      <c r="F44" s="987">
        <f t="shared" si="6"/>
        <v>8.56248956068308E-2</v>
      </c>
      <c r="G44" s="1058">
        <v>2028.9919378299999</v>
      </c>
      <c r="H44" s="1091">
        <f t="shared" si="7"/>
        <v>6.7765755732563368E-2</v>
      </c>
      <c r="I44" s="1421">
        <f t="shared" si="8"/>
        <v>0.70619628417813962</v>
      </c>
      <c r="J44" s="1422">
        <f t="shared" si="9"/>
        <v>-9.6346064654981328E-2</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21" customHeight="1">
      <c r="A45" s="177">
        <v>10</v>
      </c>
      <c r="B45" s="180" t="s">
        <v>323</v>
      </c>
      <c r="C45" s="900">
        <v>2192.4246663399999</v>
      </c>
      <c r="D45" s="987">
        <f t="shared" si="5"/>
        <v>9.8148692650252362E-2</v>
      </c>
      <c r="E45" s="900">
        <v>2515.8373090099999</v>
      </c>
      <c r="F45" s="987">
        <f t="shared" si="6"/>
        <v>9.5941042046174305E-2</v>
      </c>
      <c r="G45" s="1058">
        <v>2689.1922598800002</v>
      </c>
      <c r="H45" s="1091">
        <f t="shared" si="7"/>
        <v>8.981560862968635E-2</v>
      </c>
      <c r="I45" s="1421">
        <f t="shared" si="8"/>
        <v>0.14751368548042296</v>
      </c>
      <c r="J45" s="1422">
        <f t="shared" si="9"/>
        <v>6.8905469463053912E-2</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21" customHeight="1">
      <c r="A46" s="177">
        <v>11</v>
      </c>
      <c r="B46" s="180" t="s">
        <v>322</v>
      </c>
      <c r="C46" s="900">
        <v>2042.03670579</v>
      </c>
      <c r="D46" s="987">
        <f t="shared" si="5"/>
        <v>9.1416246174469473E-2</v>
      </c>
      <c r="E46" s="900">
        <v>1974.8207402800001</v>
      </c>
      <c r="F46" s="987">
        <f t="shared" si="6"/>
        <v>7.5309464168578116E-2</v>
      </c>
      <c r="G46" s="1058">
        <v>2030.2666828599999</v>
      </c>
      <c r="H46" s="1091">
        <f t="shared" si="7"/>
        <v>6.7808330598788158E-2</v>
      </c>
      <c r="I46" s="1421">
        <f t="shared" si="8"/>
        <v>-3.2916139714538668E-2</v>
      </c>
      <c r="J46" s="1422">
        <f t="shared" si="9"/>
        <v>2.8076443319173583E-2</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21" customHeight="1" thickBot="1">
      <c r="A47" s="542">
        <v>12</v>
      </c>
      <c r="B47" s="577" t="s">
        <v>364</v>
      </c>
      <c r="C47" s="901">
        <v>4952.6803672099995</v>
      </c>
      <c r="D47" s="1092">
        <f t="shared" si="5"/>
        <v>0.22171758538354688</v>
      </c>
      <c r="E47" s="901">
        <v>4509.7771212400003</v>
      </c>
      <c r="F47" s="1092">
        <f t="shared" si="6"/>
        <v>0.17197960887940789</v>
      </c>
      <c r="G47" s="1058">
        <v>4906.8694842799996</v>
      </c>
      <c r="H47" s="1093">
        <f t="shared" si="7"/>
        <v>0.16388321347344251</v>
      </c>
      <c r="I47" s="1423">
        <f t="shared" si="8"/>
        <v>-8.9426979560867675E-2</v>
      </c>
      <c r="J47" s="1424">
        <f t="shared" si="9"/>
        <v>8.8051438544443084E-2</v>
      </c>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ht="30.75" customHeight="1" thickTop="1" thickBot="1">
      <c r="A48" s="110" t="s">
        <v>57</v>
      </c>
      <c r="B48" s="122"/>
      <c r="C48" s="83">
        <f>'Q50 RLPV'!C35</f>
        <v>22337.787770160001</v>
      </c>
      <c r="D48" s="48">
        <f t="shared" si="5"/>
        <v>1</v>
      </c>
      <c r="E48" s="83">
        <f>'Q50 RLPV'!E35</f>
        <v>26222.743211389999</v>
      </c>
      <c r="F48" s="48">
        <f t="shared" si="6"/>
        <v>1</v>
      </c>
      <c r="G48" s="951">
        <v>29941.257437419998</v>
      </c>
      <c r="H48" s="138">
        <f t="shared" si="7"/>
        <v>1</v>
      </c>
      <c r="I48" s="1404">
        <f t="shared" si="8"/>
        <v>0.1739185402423658</v>
      </c>
      <c r="J48" s="1425">
        <f t="shared" si="9"/>
        <v>0.14180492849485099</v>
      </c>
      <c r="K48" s="31"/>
      <c r="M48" s="31"/>
    </row>
    <row r="49" spans="1:63" ht="13.5" thickTop="1">
      <c r="A49" s="567"/>
      <c r="B49" s="87"/>
      <c r="C49" s="550"/>
      <c r="D49" s="357"/>
      <c r="E49" s="550"/>
      <c r="F49" s="357"/>
      <c r="G49" s="1063"/>
      <c r="H49" s="357"/>
      <c r="I49" s="190"/>
      <c r="J49" s="190"/>
    </row>
    <row r="50" spans="1:63" s="16" customFormat="1" ht="14.25" customHeight="1">
      <c r="A50" s="16" t="str">
        <f>+data!A1</f>
        <v>Fonte: AT - Autoridade Tributária e Aduaneira</v>
      </c>
      <c r="C50" s="1145"/>
      <c r="D50" s="1145"/>
      <c r="E50" s="1145"/>
      <c r="F50" s="1145"/>
      <c r="G50" s="1140"/>
      <c r="H50" s="1145"/>
      <c r="I50" s="1146"/>
      <c r="J50" s="871"/>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row>
    <row r="51" spans="1:63" s="16" customFormat="1" ht="14.25" customHeight="1">
      <c r="A51" s="1636" t="str">
        <f>+data!A2</f>
        <v>Data: 2015-11</v>
      </c>
      <c r="B51" s="1636"/>
      <c r="C51" s="1010"/>
      <c r="D51" s="1010"/>
      <c r="E51" s="1010"/>
      <c r="F51" s="1010"/>
      <c r="G51" s="1140"/>
      <c r="H51" s="1010"/>
      <c r="I51" s="1146"/>
      <c r="J51" s="871"/>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row>
    <row r="52" spans="1:63">
      <c r="A52" s="1631"/>
      <c r="B52" s="1631"/>
      <c r="C52" s="273"/>
      <c r="D52" s="1141"/>
      <c r="E52" s="273"/>
      <c r="F52" s="1141"/>
      <c r="G52" s="273"/>
      <c r="H52" s="1141"/>
      <c r="I52" s="1147"/>
    </row>
    <row r="53" spans="1:63" ht="15.95" customHeight="1">
      <c r="C53" s="219"/>
      <c r="D53" s="17"/>
      <c r="E53" s="219"/>
      <c r="F53" s="17"/>
      <c r="G53" s="219"/>
      <c r="H53" s="17"/>
      <c r="I53" s="1147"/>
    </row>
    <row r="54" spans="1:63">
      <c r="C54" s="219"/>
      <c r="D54" s="17"/>
      <c r="E54" s="219"/>
      <c r="F54" s="17"/>
      <c r="G54" s="219"/>
      <c r="H54" s="17"/>
      <c r="I54" s="1147"/>
    </row>
    <row r="55" spans="1:63">
      <c r="C55" s="219"/>
      <c r="D55" s="17"/>
      <c r="E55" s="219"/>
      <c r="F55" s="17"/>
      <c r="G55" s="219"/>
      <c r="H55" s="17"/>
      <c r="I55" s="1147"/>
    </row>
    <row r="57" spans="1:63" ht="21" customHeight="1"/>
    <row r="60" spans="1:63" ht="9" customHeight="1"/>
  </sheetData>
  <mergeCells count="6">
    <mergeCell ref="A51:B51"/>
    <mergeCell ref="A52:B52"/>
    <mergeCell ref="I8:J9"/>
    <mergeCell ref="I31:J32"/>
    <mergeCell ref="A8:B9"/>
    <mergeCell ref="A31:B32"/>
  </mergeCells>
  <phoneticPr fontId="37" type="noConversion"/>
  <printOptions horizontalCentered="1"/>
  <pageMargins left="0.6692913385826772" right="0.39370078740157483" top="0.78740157480314965" bottom="0" header="0.55118110236220474" footer="0"/>
  <pageSetup paperSize="9" scale="75" orientation="portrait" horizontalDpi="300" verticalDpi="300" r:id="rId1"/>
  <headerFooter alignWithMargins="0"/>
  <ignoredErrors>
    <ignoredError sqref="E25 E48" formula="1"/>
    <ignoredError sqref="I33" twoDigitTextYear="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0" enableFormatConditionsCalculation="0">
    <tabColor theme="6" tint="0.59999389629810485"/>
    <pageSetUpPr fitToPage="1"/>
  </sheetPr>
  <dimension ref="A1:BK95"/>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140" customWidth="1"/>
    <col min="11" max="11" width="7.7109375" style="26" customWidth="1"/>
    <col min="12" max="12" width="6.5703125" style="26" customWidth="1"/>
    <col min="13" max="13" width="16.28515625" style="26" customWidth="1"/>
    <col min="14" max="14" width="5.5703125" style="26" customWidth="1"/>
    <col min="15" max="15" width="13.7109375" style="26" customWidth="1"/>
    <col min="16" max="16" width="6.5703125" style="26" customWidth="1"/>
    <col min="17" max="17" width="14.7109375" style="26" customWidth="1"/>
    <col min="18" max="18" width="4" style="26" customWidth="1"/>
    <col min="19" max="19" width="13.7109375" style="26" customWidth="1"/>
    <col min="20" max="20" width="6.5703125" style="26" customWidth="1"/>
    <col min="21" max="21" width="16.28515625" style="26" customWidth="1"/>
    <col min="22" max="22" width="6.5703125" style="26" customWidth="1"/>
    <col min="23" max="23" width="14.7109375" style="26" customWidth="1"/>
    <col min="24" max="24" width="6.5703125" style="26" customWidth="1"/>
    <col min="25" max="25" width="14.7109375" style="26" customWidth="1"/>
    <col min="26" max="26" width="3" style="26" customWidth="1"/>
    <col min="27" max="27" width="12.7109375" style="26" customWidth="1"/>
    <col min="28" max="28" width="6.5703125" style="26" customWidth="1"/>
    <col min="29" max="29" width="14.7109375" style="26" customWidth="1"/>
    <col min="30" max="30" width="6.5703125" style="26" customWidth="1"/>
    <col min="31" max="31" width="16.28515625" style="26" customWidth="1"/>
    <col min="32" max="32" width="6.5703125" style="26" customWidth="1"/>
    <col min="33" max="33" width="16.28515625" style="26" customWidth="1"/>
    <col min="34" max="34" width="6.5703125" style="26" customWidth="1"/>
    <col min="35" max="35" width="14.7109375" style="26" customWidth="1"/>
    <col min="36" max="36" width="4" style="26" customWidth="1"/>
    <col min="37" max="37" width="12.7109375" style="26" customWidth="1"/>
    <col min="38" max="38" width="6.5703125" style="26" customWidth="1"/>
    <col min="39" max="39" width="14.7109375" style="26" customWidth="1"/>
    <col min="40" max="40" width="6.5703125" style="26" customWidth="1"/>
    <col min="41" max="41" width="14.7109375" style="26" customWidth="1"/>
    <col min="42" max="42" width="5.5703125" style="26" customWidth="1"/>
    <col min="43" max="43" width="13.7109375" style="26" customWidth="1"/>
    <col min="44" max="44" width="6.5703125" style="26" customWidth="1"/>
    <col min="45" max="45" width="14.7109375" style="26" customWidth="1"/>
    <col min="46" max="46" width="6.5703125" style="26" customWidth="1"/>
    <col min="47" max="47" width="14.7109375" style="26" customWidth="1"/>
    <col min="48" max="48" width="6.5703125" style="26" customWidth="1"/>
    <col min="49" max="49" width="13.7109375" style="26" customWidth="1"/>
    <col min="50" max="50" width="6.5703125" style="26" customWidth="1"/>
    <col min="51" max="51" width="14.7109375" style="26" customWidth="1"/>
    <col min="52" max="52" width="6.5703125" style="26" customWidth="1"/>
    <col min="53" max="53" width="13.7109375" style="26" customWidth="1"/>
    <col min="54" max="54" width="5.5703125" style="26" customWidth="1"/>
    <col min="55" max="55" width="14.7109375" style="26" customWidth="1"/>
    <col min="56" max="56" width="5.5703125" style="26" customWidth="1"/>
    <col min="57" max="57" width="14.7109375" style="26" customWidth="1"/>
    <col min="58" max="58" width="7.5703125" style="26" customWidth="1"/>
    <col min="59" max="59" width="18.28515625" style="26" customWidth="1"/>
    <col min="60" max="60" width="5.5703125" style="26" customWidth="1"/>
    <col min="61" max="61" width="14.7109375" style="26" customWidth="1"/>
    <col min="62" max="62" width="7.5703125" style="26" customWidth="1"/>
    <col min="63" max="63" width="17.28515625" style="26" customWidth="1"/>
  </cols>
  <sheetData>
    <row r="1" spans="1:63" s="195" customFormat="1" ht="27.75">
      <c r="A1" s="1183" t="s">
        <v>706</v>
      </c>
      <c r="B1" s="206"/>
      <c r="C1" s="206"/>
      <c r="D1" s="206"/>
      <c r="E1" s="206"/>
      <c r="F1" s="206"/>
      <c r="G1" s="206"/>
      <c r="H1" s="206"/>
      <c r="I1" s="206"/>
    </row>
    <row r="2" spans="1:63" s="454" customFormat="1" ht="26.25">
      <c r="A2" s="706" t="s">
        <v>524</v>
      </c>
      <c r="C2" s="216"/>
      <c r="D2" s="662"/>
      <c r="E2" s="216"/>
      <c r="F2" s="662"/>
      <c r="G2" s="216"/>
      <c r="H2" s="662"/>
      <c r="I2" s="290"/>
      <c r="J2" s="290"/>
    </row>
    <row r="3" spans="1:63" s="454" customFormat="1" ht="21.75" customHeight="1">
      <c r="A3" s="456"/>
      <c r="B3" s="456"/>
      <c r="C3" s="543"/>
      <c r="D3" s="456"/>
      <c r="E3" s="543"/>
      <c r="F3" s="456"/>
      <c r="G3" s="543"/>
      <c r="H3" s="456"/>
      <c r="I3" s="551"/>
      <c r="J3" s="551"/>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row>
    <row r="4" spans="1:63" s="626" customFormat="1" ht="33" customHeight="1">
      <c r="A4" s="663" t="s">
        <v>280</v>
      </c>
      <c r="B4" s="624"/>
      <c r="C4" s="624"/>
      <c r="D4" s="624"/>
      <c r="E4" s="624"/>
      <c r="F4" s="624"/>
      <c r="G4" s="624"/>
      <c r="H4" s="624"/>
      <c r="I4" s="624"/>
      <c r="J4" s="624"/>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row>
    <row r="5" spans="1:63" ht="17.25" customHeight="1">
      <c r="A5" s="319" t="s">
        <v>574</v>
      </c>
      <c r="B5" s="112"/>
      <c r="C5" s="22"/>
      <c r="D5" s="22"/>
      <c r="E5" s="22"/>
      <c r="F5" s="22"/>
      <c r="G5" s="22"/>
      <c r="H5" s="22"/>
      <c r="I5" s="89"/>
      <c r="J5" s="89"/>
    </row>
    <row r="6" spans="1:63" ht="25.5" customHeight="1">
      <c r="A6" s="253" t="s">
        <v>153</v>
      </c>
      <c r="B6" s="158"/>
      <c r="C6" s="158"/>
      <c r="D6" s="158"/>
      <c r="E6" s="158"/>
      <c r="F6" s="158"/>
      <c r="G6" s="158"/>
      <c r="H6" s="158"/>
      <c r="I6" s="158"/>
      <c r="J6" s="158"/>
    </row>
    <row r="7" spans="1:63" ht="24" thickBot="1">
      <c r="A7" s="28"/>
      <c r="B7" s="113"/>
      <c r="C7" s="239"/>
      <c r="D7" s="114"/>
      <c r="E7" s="239"/>
      <c r="F7" s="114"/>
      <c r="G7" s="239"/>
      <c r="H7" s="114"/>
    </row>
    <row r="8" spans="1:63" ht="15.95" customHeight="1" thickTop="1">
      <c r="A8" s="1632" t="s">
        <v>573</v>
      </c>
      <c r="B8" s="1633"/>
      <c r="C8" s="264"/>
      <c r="D8" s="90"/>
      <c r="E8" s="264"/>
      <c r="F8" s="722"/>
      <c r="G8" s="1054"/>
      <c r="H8" s="116"/>
      <c r="I8" s="1613" t="s">
        <v>435</v>
      </c>
      <c r="J8" s="1614"/>
    </row>
    <row r="9" spans="1:63" ht="15.95" customHeight="1" thickBot="1">
      <c r="A9" s="1634"/>
      <c r="B9" s="1635"/>
      <c r="C9" s="118">
        <v>2012</v>
      </c>
      <c r="D9" s="117" t="s">
        <v>73</v>
      </c>
      <c r="E9" s="118">
        <v>2013</v>
      </c>
      <c r="F9" s="723" t="s">
        <v>73</v>
      </c>
      <c r="G9" s="1055">
        <v>2014</v>
      </c>
      <c r="H9" s="286" t="s">
        <v>73</v>
      </c>
      <c r="I9" s="1615"/>
      <c r="J9" s="1616"/>
    </row>
    <row r="10" spans="1:63" ht="15.95" customHeight="1" thickTop="1" thickBot="1">
      <c r="A10" s="119" t="s">
        <v>142</v>
      </c>
      <c r="B10" s="120"/>
      <c r="C10" s="266"/>
      <c r="D10" s="94"/>
      <c r="E10" s="266"/>
      <c r="F10" s="724"/>
      <c r="G10" s="1056"/>
      <c r="H10" s="121"/>
      <c r="I10" s="1410" t="s">
        <v>630</v>
      </c>
      <c r="J10" s="1418" t="s">
        <v>710</v>
      </c>
    </row>
    <row r="11" spans="1:63" s="33" customFormat="1" ht="20.25" customHeight="1" thickTop="1">
      <c r="A11" s="557"/>
      <c r="B11" s="562" t="str">
        <f>+B34</f>
        <v>Desconhecido</v>
      </c>
      <c r="C11" s="895">
        <v>2427</v>
      </c>
      <c r="D11" s="987">
        <f t="shared" ref="D11:D25" si="0">+C11/C$25</f>
        <v>1.401731516723171E-2</v>
      </c>
      <c r="E11" s="895">
        <v>2219</v>
      </c>
      <c r="F11" s="987">
        <f t="shared" ref="F11:F25" si="1">+E11/E$25</f>
        <v>1.3767729286361323E-2</v>
      </c>
      <c r="G11" s="1057">
        <v>1821</v>
      </c>
      <c r="H11" s="1091">
        <f t="shared" ref="H11:H25" si="2">+G11/G$25</f>
        <v>1.1960434017287129E-2</v>
      </c>
      <c r="I11" s="1419">
        <f t="shared" ref="I11:I25" si="3">IF(C11&gt;0,(E11-C11)/C11,"-")</f>
        <v>-8.5702513391017712E-2</v>
      </c>
      <c r="J11" s="1420">
        <f t="shared" ref="J11:J25" si="4">IF(E11&gt;0,(G11-E11)/E11,"-")</f>
        <v>-0.1793600721045516</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1" customHeight="1">
      <c r="A12" s="177">
        <v>0</v>
      </c>
      <c r="B12" s="178" t="s">
        <v>350</v>
      </c>
      <c r="C12" s="900">
        <v>0</v>
      </c>
      <c r="D12" s="987">
        <f t="shared" si="0"/>
        <v>0</v>
      </c>
      <c r="E12" s="900">
        <v>1</v>
      </c>
      <c r="F12" s="987">
        <f t="shared" si="1"/>
        <v>6.2044746671299342E-6</v>
      </c>
      <c r="G12" s="1058">
        <v>0</v>
      </c>
      <c r="H12" s="1091">
        <f t="shared" si="2"/>
        <v>0</v>
      </c>
      <c r="I12" s="1421" t="str">
        <f t="shared" si="3"/>
        <v>-</v>
      </c>
      <c r="J12" s="1422">
        <f t="shared" si="4"/>
        <v>-1</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1" customHeight="1">
      <c r="A13" s="177">
        <v>1</v>
      </c>
      <c r="B13" s="178" t="s">
        <v>122</v>
      </c>
      <c r="C13" s="900">
        <v>39947</v>
      </c>
      <c r="D13" s="987">
        <f t="shared" si="0"/>
        <v>0.23071680633926869</v>
      </c>
      <c r="E13" s="900">
        <v>41196</v>
      </c>
      <c r="F13" s="987">
        <f t="shared" si="1"/>
        <v>0.25559953838708477</v>
      </c>
      <c r="G13" s="1058">
        <v>40784</v>
      </c>
      <c r="H13" s="1091">
        <f t="shared" si="2"/>
        <v>0.26787168641462838</v>
      </c>
      <c r="I13" s="1421">
        <f t="shared" si="3"/>
        <v>3.1266428017122684E-2</v>
      </c>
      <c r="J13" s="1422">
        <f t="shared" si="4"/>
        <v>-1.0000970968055151E-2</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1" customHeight="1">
      <c r="A14" s="177">
        <v>2</v>
      </c>
      <c r="B14" s="180" t="s">
        <v>330</v>
      </c>
      <c r="C14" s="900">
        <v>99199</v>
      </c>
      <c r="D14" s="987">
        <f t="shared" si="0"/>
        <v>0.57293104543643114</v>
      </c>
      <c r="E14" s="900">
        <v>92262</v>
      </c>
      <c r="F14" s="987">
        <f t="shared" si="1"/>
        <v>0.572437241738742</v>
      </c>
      <c r="G14" s="1058">
        <v>84431</v>
      </c>
      <c r="H14" s="1091">
        <f t="shared" si="2"/>
        <v>0.55454772351102122</v>
      </c>
      <c r="I14" s="1421">
        <f t="shared" si="3"/>
        <v>-6.9930140424802667E-2</v>
      </c>
      <c r="J14" s="1422">
        <f t="shared" si="4"/>
        <v>-8.4877847868028003E-2</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1" customHeight="1">
      <c r="A15" s="177">
        <v>3</v>
      </c>
      <c r="B15" s="180" t="s">
        <v>329</v>
      </c>
      <c r="C15" s="900">
        <v>19978</v>
      </c>
      <c r="D15" s="987">
        <f t="shared" si="0"/>
        <v>0.11538439324720029</v>
      </c>
      <c r="E15" s="900">
        <v>16466</v>
      </c>
      <c r="F15" s="987">
        <f t="shared" si="1"/>
        <v>0.1021628798689615</v>
      </c>
      <c r="G15" s="902">
        <v>16806</v>
      </c>
      <c r="H15" s="1091">
        <f t="shared" si="2"/>
        <v>0.11038278643301894</v>
      </c>
      <c r="I15" s="1421">
        <f t="shared" si="3"/>
        <v>-0.17579337270998097</v>
      </c>
      <c r="J15" s="1422">
        <f t="shared" si="4"/>
        <v>2.0648609255435442E-2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1" customHeight="1">
      <c r="A16" s="177">
        <v>4</v>
      </c>
      <c r="B16" s="180" t="s">
        <v>328</v>
      </c>
      <c r="C16" s="900">
        <v>5047</v>
      </c>
      <c r="D16" s="987">
        <f t="shared" si="0"/>
        <v>2.9149315883402735E-2</v>
      </c>
      <c r="E16" s="900">
        <v>3981</v>
      </c>
      <c r="F16" s="987">
        <f t="shared" si="1"/>
        <v>2.4700013649844269E-2</v>
      </c>
      <c r="G16" s="902">
        <v>3842</v>
      </c>
      <c r="H16" s="1091">
        <f t="shared" si="2"/>
        <v>2.523447967842787E-2</v>
      </c>
      <c r="I16" s="1421">
        <f t="shared" si="3"/>
        <v>-0.21121458292054687</v>
      </c>
      <c r="J16" s="1422">
        <f t="shared" si="4"/>
        <v>-3.491585028887214E-2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1" customHeight="1">
      <c r="A17" s="177">
        <v>5</v>
      </c>
      <c r="B17" s="180" t="s">
        <v>327</v>
      </c>
      <c r="C17" s="900">
        <v>1931</v>
      </c>
      <c r="D17" s="987">
        <f t="shared" si="0"/>
        <v>1.1152631062185591E-2</v>
      </c>
      <c r="E17" s="900">
        <v>1419</v>
      </c>
      <c r="F17" s="987">
        <f t="shared" si="1"/>
        <v>8.8041495526573772E-3</v>
      </c>
      <c r="G17" s="902">
        <v>1397</v>
      </c>
      <c r="H17" s="1091">
        <f t="shared" si="2"/>
        <v>9.1755773323174729E-3</v>
      </c>
      <c r="I17" s="1421">
        <f t="shared" si="3"/>
        <v>-0.26514759192128429</v>
      </c>
      <c r="J17" s="1422">
        <f t="shared" si="4"/>
        <v>-1.5503875968992248E-2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1" customHeight="1">
      <c r="A18" s="177">
        <v>6</v>
      </c>
      <c r="B18" s="180" t="s">
        <v>342</v>
      </c>
      <c r="C18" s="900">
        <v>1610</v>
      </c>
      <c r="D18" s="987">
        <f t="shared" si="0"/>
        <v>9.2986721958150196E-3</v>
      </c>
      <c r="E18" s="900">
        <v>1237</v>
      </c>
      <c r="F18" s="987">
        <f t="shared" si="1"/>
        <v>7.6749351632397281E-3</v>
      </c>
      <c r="G18" s="902">
        <v>1139</v>
      </c>
      <c r="H18" s="1091">
        <f t="shared" si="2"/>
        <v>7.4810183117463153E-3</v>
      </c>
      <c r="I18" s="1421">
        <f t="shared" si="3"/>
        <v>-0.23167701863354037</v>
      </c>
      <c r="J18" s="1422">
        <f t="shared" si="4"/>
        <v>-7.9223928860145509E-2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1" customHeight="1">
      <c r="A19" s="177">
        <v>7</v>
      </c>
      <c r="B19" s="180" t="s">
        <v>326</v>
      </c>
      <c r="C19" s="900">
        <v>1341</v>
      </c>
      <c r="D19" s="987">
        <f t="shared" si="0"/>
        <v>7.7450431146508956E-3</v>
      </c>
      <c r="E19" s="900">
        <v>1055</v>
      </c>
      <c r="F19" s="987">
        <f t="shared" si="1"/>
        <v>6.5457207738220807E-3</v>
      </c>
      <c r="G19" s="902">
        <v>904</v>
      </c>
      <c r="H19" s="1091">
        <f t="shared" si="2"/>
        <v>5.9375246302183224E-3</v>
      </c>
      <c r="I19" s="1421">
        <f t="shared" si="3"/>
        <v>-0.21327367636092467</v>
      </c>
      <c r="J19" s="1422">
        <f t="shared" si="4"/>
        <v>-0.14312796208530806</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1" customHeight="1">
      <c r="A20" s="177">
        <v>8</v>
      </c>
      <c r="B20" s="180" t="s">
        <v>325</v>
      </c>
      <c r="C20" s="900">
        <v>924</v>
      </c>
      <c r="D20" s="987">
        <f t="shared" si="0"/>
        <v>5.3366292602068811E-3</v>
      </c>
      <c r="E20" s="900">
        <v>739</v>
      </c>
      <c r="F20" s="987">
        <f t="shared" si="1"/>
        <v>4.5851067790090216E-3</v>
      </c>
      <c r="G20" s="902">
        <v>642</v>
      </c>
      <c r="H20" s="1091">
        <f t="shared" si="2"/>
        <v>4.2166933767700913E-3</v>
      </c>
      <c r="I20" s="1421">
        <f t="shared" si="3"/>
        <v>-0.20021645021645021</v>
      </c>
      <c r="J20" s="1422">
        <f t="shared" si="4"/>
        <v>-0.13125845737483086</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1" customHeight="1">
      <c r="A21" s="177">
        <v>9</v>
      </c>
      <c r="B21" s="180" t="s">
        <v>324</v>
      </c>
      <c r="C21" s="900">
        <v>346</v>
      </c>
      <c r="D21" s="987">
        <f t="shared" si="0"/>
        <v>1.9983481861813646E-3</v>
      </c>
      <c r="E21" s="900">
        <v>268</v>
      </c>
      <c r="F21" s="987">
        <f t="shared" si="1"/>
        <v>1.6627992107908223E-3</v>
      </c>
      <c r="G21" s="902">
        <v>236</v>
      </c>
      <c r="H21" s="1091">
        <f t="shared" si="2"/>
        <v>1.5500617397472612E-3</v>
      </c>
      <c r="I21" s="1421">
        <f t="shared" si="3"/>
        <v>-0.22543352601156069</v>
      </c>
      <c r="J21" s="1422">
        <f t="shared" si="4"/>
        <v>-0.11940298507462686</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1" customHeight="1">
      <c r="A22" s="177">
        <v>10</v>
      </c>
      <c r="B22" s="180" t="s">
        <v>323</v>
      </c>
      <c r="C22" s="900">
        <v>265</v>
      </c>
      <c r="D22" s="987">
        <f t="shared" si="0"/>
        <v>1.5305267899943977E-3</v>
      </c>
      <c r="E22" s="900">
        <v>212</v>
      </c>
      <c r="F22" s="987">
        <f t="shared" si="1"/>
        <v>1.315348629431546E-3</v>
      </c>
      <c r="G22" s="902">
        <v>142</v>
      </c>
      <c r="H22" s="1091">
        <f t="shared" si="2"/>
        <v>9.3266426713606385E-4</v>
      </c>
      <c r="I22" s="1421">
        <f t="shared" si="3"/>
        <v>-0.2</v>
      </c>
      <c r="J22" s="1422">
        <f t="shared" si="4"/>
        <v>-0.330188679245283</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1" customHeight="1">
      <c r="A23" s="177">
        <v>11</v>
      </c>
      <c r="B23" s="180" t="s">
        <v>322</v>
      </c>
      <c r="C23" s="900">
        <v>89</v>
      </c>
      <c r="D23" s="987">
        <f t="shared" si="0"/>
        <v>5.1402597852642036E-4</v>
      </c>
      <c r="E23" s="900">
        <v>84</v>
      </c>
      <c r="F23" s="987">
        <f t="shared" si="1"/>
        <v>5.2117587203891452E-4</v>
      </c>
      <c r="G23" s="902">
        <v>73</v>
      </c>
      <c r="H23" s="1091">
        <f t="shared" si="2"/>
        <v>4.7946825000656806E-4</v>
      </c>
      <c r="I23" s="1421">
        <f t="shared" si="3"/>
        <v>-5.6179775280898875E-2</v>
      </c>
      <c r="J23" s="1422">
        <f t="shared" si="4"/>
        <v>-0.13095238095238096</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1" customHeight="1" thickBot="1">
      <c r="A24" s="542">
        <v>12</v>
      </c>
      <c r="B24" s="577" t="s">
        <v>364</v>
      </c>
      <c r="C24" s="901">
        <v>39</v>
      </c>
      <c r="D24" s="1092">
        <f t="shared" si="0"/>
        <v>2.252473389048359E-4</v>
      </c>
      <c r="E24" s="901">
        <v>35</v>
      </c>
      <c r="F24" s="1092">
        <f t="shared" si="1"/>
        <v>2.171566133495477E-4</v>
      </c>
      <c r="G24" s="1059">
        <v>35</v>
      </c>
      <c r="H24" s="1093">
        <f t="shared" si="2"/>
        <v>2.2988203767438194E-4</v>
      </c>
      <c r="I24" s="1423">
        <f t="shared" si="3"/>
        <v>-0.10256410256410256</v>
      </c>
      <c r="J24" s="1424">
        <f t="shared" si="4"/>
        <v>0</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ht="30.75" customHeight="1" thickTop="1" thickBot="1">
      <c r="A25" s="110" t="s">
        <v>57</v>
      </c>
      <c r="B25" s="122"/>
      <c r="C25" s="83">
        <f>'Q51 PFTN'!C34</f>
        <v>173143</v>
      </c>
      <c r="D25" s="48">
        <f t="shared" si="0"/>
        <v>1</v>
      </c>
      <c r="E25" s="83">
        <f>'Q51 PFTN'!E34</f>
        <v>161174</v>
      </c>
      <c r="F25" s="48">
        <f t="shared" si="1"/>
        <v>1</v>
      </c>
      <c r="G25" s="951">
        <v>152252</v>
      </c>
      <c r="H25" s="138">
        <f t="shared" si="2"/>
        <v>1</v>
      </c>
      <c r="I25" s="1404">
        <f t="shared" si="3"/>
        <v>-6.9127830752614888E-2</v>
      </c>
      <c r="J25" s="1425">
        <f t="shared" si="4"/>
        <v>-5.5356322980133273E-2</v>
      </c>
      <c r="K25" s="31"/>
      <c r="M25" s="31"/>
    </row>
    <row r="26" spans="1:63" ht="15.95" customHeight="1" thickTop="1">
      <c r="A26"/>
      <c r="B26"/>
      <c r="C26" s="240"/>
      <c r="D26" s="240"/>
      <c r="E26" s="240"/>
      <c r="F26" s="240"/>
      <c r="G26" s="647"/>
      <c r="H26" s="240"/>
      <c r="K26" s="31"/>
      <c r="M26" s="31"/>
    </row>
    <row r="27" spans="1:63" ht="15.95" customHeight="1">
      <c r="A27"/>
      <c r="B27"/>
      <c r="C27" s="1010"/>
      <c r="D27" s="1010"/>
      <c r="E27" s="1010"/>
      <c r="F27" s="1010"/>
      <c r="G27" s="1140"/>
      <c r="H27" s="1010"/>
      <c r="I27" s="802"/>
      <c r="J27" s="802"/>
      <c r="K27" s="31"/>
      <c r="M27" s="31"/>
    </row>
    <row r="28" spans="1:63" ht="24.75" customHeight="1">
      <c r="A28" s="272" t="s">
        <v>55</v>
      </c>
      <c r="B28" s="212"/>
      <c r="C28" s="212"/>
      <c r="D28" s="212"/>
      <c r="E28" s="212"/>
      <c r="F28" s="212"/>
      <c r="G28" s="650"/>
      <c r="H28" s="212"/>
      <c r="I28" s="212"/>
      <c r="J28" s="212"/>
      <c r="K28" s="31"/>
      <c r="M28" s="31"/>
    </row>
    <row r="29" spans="1:63">
      <c r="G29" s="543"/>
      <c r="K29" s="31"/>
      <c r="L29"/>
      <c r="M29" s="31"/>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19.5" customHeight="1" thickBot="1">
      <c r="B30"/>
      <c r="C30" s="195"/>
      <c r="D30"/>
      <c r="E30" s="195"/>
      <c r="F30"/>
      <c r="G30" s="216"/>
      <c r="H30"/>
      <c r="I30" s="123"/>
      <c r="J30" s="123" t="s">
        <v>141</v>
      </c>
      <c r="K30" s="31"/>
      <c r="L30"/>
      <c r="M30" s="3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5.95" customHeight="1" thickTop="1">
      <c r="A31" s="1632" t="s">
        <v>573</v>
      </c>
      <c r="B31" s="1633"/>
      <c r="C31" s="264"/>
      <c r="D31" s="90"/>
      <c r="E31" s="264"/>
      <c r="F31" s="722"/>
      <c r="G31" s="1054"/>
      <c r="H31" s="116"/>
      <c r="I31" s="1613" t="s">
        <v>435</v>
      </c>
      <c r="J31" s="1614"/>
      <c r="K31" s="31"/>
      <c r="M31" s="31"/>
    </row>
    <row r="32" spans="1:63" ht="15.95" customHeight="1" thickBot="1">
      <c r="A32" s="1634"/>
      <c r="B32" s="1635"/>
      <c r="C32" s="118">
        <v>2012</v>
      </c>
      <c r="D32" s="117" t="s">
        <v>73</v>
      </c>
      <c r="E32" s="118">
        <v>2013</v>
      </c>
      <c r="F32" s="723" t="s">
        <v>73</v>
      </c>
      <c r="G32" s="1055">
        <v>2014</v>
      </c>
      <c r="H32" s="286" t="s">
        <v>73</v>
      </c>
      <c r="I32" s="1615"/>
      <c r="J32" s="1616"/>
      <c r="K32" s="31"/>
      <c r="M32" s="31"/>
    </row>
    <row r="33" spans="1:63" ht="15.95" customHeight="1" thickTop="1" thickBot="1">
      <c r="A33" s="119" t="s">
        <v>142</v>
      </c>
      <c r="B33" s="120"/>
      <c r="C33" s="266"/>
      <c r="D33" s="94"/>
      <c r="E33" s="266"/>
      <c r="F33" s="724"/>
      <c r="G33" s="1056"/>
      <c r="H33" s="121"/>
      <c r="I33" s="1410" t="s">
        <v>630</v>
      </c>
      <c r="J33" s="1418" t="s">
        <v>710</v>
      </c>
      <c r="K33" s="31"/>
      <c r="M33" s="31"/>
    </row>
    <row r="34" spans="1:63" s="33" customFormat="1" ht="21.75" customHeight="1" thickTop="1">
      <c r="A34" s="557"/>
      <c r="B34" s="562" t="s">
        <v>351</v>
      </c>
      <c r="C34" s="895">
        <v>275.87569552999997</v>
      </c>
      <c r="D34" s="987">
        <f t="shared" ref="D34:D48" si="5">+C34/C$48</f>
        <v>1.5622875125537672E-2</v>
      </c>
      <c r="E34" s="895">
        <v>245.98881674</v>
      </c>
      <c r="F34" s="987">
        <f t="shared" ref="F34:F48" si="6">+E34/E$48</f>
        <v>1.5817969387786408E-2</v>
      </c>
      <c r="G34" s="1057">
        <v>141.81005593</v>
      </c>
      <c r="H34" s="1091">
        <f t="shared" ref="H34:H48" si="7">+G34/G$48</f>
        <v>5.3065689081103302E-3</v>
      </c>
      <c r="I34" s="1419">
        <f t="shared" ref="I34:I48" si="8">IF(C34&gt;0,(E34-C34)/C34,"-")</f>
        <v>-0.10833458428653035</v>
      </c>
      <c r="J34" s="1420">
        <f t="shared" ref="J34:J48" si="9">IF(E34&gt;0,(G34-E34)/E34,"-")</f>
        <v>-0.42351015054522839</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row>
    <row r="35" spans="1:63" s="33" customFormat="1" ht="21" customHeight="1">
      <c r="A35" s="177">
        <v>0</v>
      </c>
      <c r="B35" s="178" t="s">
        <v>350</v>
      </c>
      <c r="C35" s="900">
        <v>0</v>
      </c>
      <c r="D35" s="987">
        <f t="shared" si="5"/>
        <v>0</v>
      </c>
      <c r="E35" s="900">
        <v>0.2842653</v>
      </c>
      <c r="F35" s="987">
        <f t="shared" si="6"/>
        <v>1.8279285509806463E-5</v>
      </c>
      <c r="G35" s="1058">
        <v>0</v>
      </c>
      <c r="H35" s="1091">
        <f t="shared" si="7"/>
        <v>0</v>
      </c>
      <c r="I35" s="1421" t="str">
        <f t="shared" si="8"/>
        <v>-</v>
      </c>
      <c r="J35" s="1422">
        <f t="shared" si="9"/>
        <v>-1</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1" customHeight="1">
      <c r="A36" s="177">
        <v>1</v>
      </c>
      <c r="B36" s="178" t="s">
        <v>122</v>
      </c>
      <c r="C36" s="900">
        <v>2028.09738219</v>
      </c>
      <c r="D36" s="987">
        <f t="shared" si="5"/>
        <v>0.11485140828920423</v>
      </c>
      <c r="E36" s="900">
        <v>1870.8416963900002</v>
      </c>
      <c r="F36" s="987">
        <f t="shared" si="6"/>
        <v>0.12030187825233496</v>
      </c>
      <c r="G36" s="1058">
        <v>2411.95650067</v>
      </c>
      <c r="H36" s="1091">
        <f t="shared" si="7"/>
        <v>9.0256035019744565E-2</v>
      </c>
      <c r="I36" s="1421">
        <f t="shared" si="8"/>
        <v>-7.7538528071167095E-2</v>
      </c>
      <c r="J36" s="1422">
        <f t="shared" si="9"/>
        <v>0.28923601891284645</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1" customHeight="1">
      <c r="A37" s="177">
        <v>2</v>
      </c>
      <c r="B37" s="180" t="s">
        <v>330</v>
      </c>
      <c r="C37" s="900">
        <v>2089.7228563600002</v>
      </c>
      <c r="D37" s="987">
        <f t="shared" si="5"/>
        <v>0.11834126659535307</v>
      </c>
      <c r="E37" s="900">
        <v>1890.3240057999997</v>
      </c>
      <c r="F37" s="987">
        <f t="shared" si="6"/>
        <v>0.12155466111431555</v>
      </c>
      <c r="G37" s="1058">
        <v>1722.38163457</v>
      </c>
      <c r="H37" s="1091">
        <f t="shared" si="7"/>
        <v>6.4451965482765536E-2</v>
      </c>
      <c r="I37" s="1421">
        <f t="shared" si="8"/>
        <v>-9.5418801566502898E-2</v>
      </c>
      <c r="J37" s="1422">
        <f t="shared" si="9"/>
        <v>-8.8843166946359131E-2</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21" customHeight="1">
      <c r="A38" s="177">
        <v>3</v>
      </c>
      <c r="B38" s="180" t="s">
        <v>329</v>
      </c>
      <c r="C38" s="900">
        <v>1339.4105324</v>
      </c>
      <c r="D38" s="987">
        <f t="shared" si="5"/>
        <v>7.5850985891722386E-2</v>
      </c>
      <c r="E38" s="900">
        <v>1287.9649101800001</v>
      </c>
      <c r="F38" s="987">
        <f t="shared" si="6"/>
        <v>8.2820795643339024E-2</v>
      </c>
      <c r="G38" s="1058">
        <v>1075.1897798099999</v>
      </c>
      <c r="H38" s="1091">
        <f t="shared" si="7"/>
        <v>4.0233879173378992E-2</v>
      </c>
      <c r="I38" s="1421">
        <f t="shared" si="8"/>
        <v>-3.840915161971882E-2</v>
      </c>
      <c r="J38" s="1422">
        <f t="shared" si="9"/>
        <v>-0.16520258330660864</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21" customHeight="1">
      <c r="A39" s="177">
        <v>4</v>
      </c>
      <c r="B39" s="180" t="s">
        <v>328</v>
      </c>
      <c r="C39" s="900">
        <v>810.45404349</v>
      </c>
      <c r="D39" s="987">
        <f t="shared" si="5"/>
        <v>4.5896113799029699E-2</v>
      </c>
      <c r="E39" s="900">
        <v>602.26722557000005</v>
      </c>
      <c r="F39" s="987">
        <f t="shared" si="6"/>
        <v>3.8727957894941954E-2</v>
      </c>
      <c r="G39" s="1058">
        <v>537.41921289000004</v>
      </c>
      <c r="H39" s="1091">
        <f t="shared" si="7"/>
        <v>2.0110365707428579E-2</v>
      </c>
      <c r="I39" s="1421">
        <f t="shared" si="8"/>
        <v>-0.25687677122752084</v>
      </c>
      <c r="J39" s="1422">
        <f t="shared" si="9"/>
        <v>-0.10767315558077448</v>
      </c>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1" customHeight="1">
      <c r="A40" s="177">
        <v>5</v>
      </c>
      <c r="B40" s="180" t="s">
        <v>327</v>
      </c>
      <c r="C40" s="900">
        <v>564.15321965999999</v>
      </c>
      <c r="D40" s="987">
        <f t="shared" si="5"/>
        <v>3.1948067355066306E-2</v>
      </c>
      <c r="E40" s="900">
        <v>351.77949754000002</v>
      </c>
      <c r="F40" s="987">
        <f t="shared" si="6"/>
        <v>2.2620692261876216E-2</v>
      </c>
      <c r="G40" s="1058">
        <v>308.32408574999999</v>
      </c>
      <c r="H40" s="1091">
        <f t="shared" si="7"/>
        <v>1.1537566897724961E-2</v>
      </c>
      <c r="I40" s="1421">
        <f t="shared" si="8"/>
        <v>-0.37644688485158678</v>
      </c>
      <c r="J40" s="1422">
        <f t="shared" si="9"/>
        <v>-0.12353025714654907</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21" customHeight="1">
      <c r="A41" s="177">
        <v>6</v>
      </c>
      <c r="B41" s="180" t="s">
        <v>342</v>
      </c>
      <c r="C41" s="900">
        <v>772.94968419999998</v>
      </c>
      <c r="D41" s="987">
        <f t="shared" si="5"/>
        <v>4.3772237243955452E-2</v>
      </c>
      <c r="E41" s="900">
        <v>453.36509917000001</v>
      </c>
      <c r="F41" s="987">
        <f t="shared" si="6"/>
        <v>2.915301335727629E-2</v>
      </c>
      <c r="G41" s="1058">
        <v>368.58056216</v>
      </c>
      <c r="H41" s="1091">
        <f t="shared" si="7"/>
        <v>1.3792379803147032E-2</v>
      </c>
      <c r="I41" s="1421">
        <f t="shared" si="8"/>
        <v>-0.41346104612329171</v>
      </c>
      <c r="J41" s="1422">
        <f t="shared" si="9"/>
        <v>-0.18701160977150566</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21" customHeight="1">
      <c r="A42" s="177">
        <v>7</v>
      </c>
      <c r="B42" s="180" t="s">
        <v>326</v>
      </c>
      <c r="C42" s="900">
        <v>1189.9412426399999</v>
      </c>
      <c r="D42" s="987">
        <f t="shared" si="5"/>
        <v>6.7386521327212207E-2</v>
      </c>
      <c r="E42" s="900">
        <v>618.01132099999995</v>
      </c>
      <c r="F42" s="987">
        <f t="shared" si="6"/>
        <v>3.97403600961906E-2</v>
      </c>
      <c r="G42" s="1058">
        <v>625.02907312000002</v>
      </c>
      <c r="H42" s="1091">
        <f t="shared" si="7"/>
        <v>2.338874929801045E-2</v>
      </c>
      <c r="I42" s="1421">
        <f t="shared" si="8"/>
        <v>-0.48063711143511423</v>
      </c>
      <c r="J42" s="1422">
        <f t="shared" si="9"/>
        <v>1.1355377938133383E-2</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21" customHeight="1">
      <c r="A43" s="177">
        <v>8</v>
      </c>
      <c r="B43" s="180" t="s">
        <v>325</v>
      </c>
      <c r="C43" s="900">
        <v>1264.3950044000001</v>
      </c>
      <c r="D43" s="987">
        <f t="shared" si="5"/>
        <v>7.1602847163268049E-2</v>
      </c>
      <c r="E43" s="900">
        <v>1057.9014684600002</v>
      </c>
      <c r="F43" s="987">
        <f t="shared" si="6"/>
        <v>6.8026885389190522E-2</v>
      </c>
      <c r="G43" s="1058">
        <v>748.04898360000004</v>
      </c>
      <c r="H43" s="1091">
        <f t="shared" si="7"/>
        <v>2.7992186111785666E-2</v>
      </c>
      <c r="I43" s="1421">
        <f t="shared" si="8"/>
        <v>-0.16331410296736212</v>
      </c>
      <c r="J43" s="1422">
        <f t="shared" si="9"/>
        <v>-0.2928935199523412</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21" customHeight="1">
      <c r="A44" s="177">
        <v>9</v>
      </c>
      <c r="B44" s="180" t="s">
        <v>324</v>
      </c>
      <c r="C44" s="900">
        <v>739.76309580999998</v>
      </c>
      <c r="D44" s="987">
        <f t="shared" si="5"/>
        <v>4.1892876594719831E-2</v>
      </c>
      <c r="E44" s="900">
        <v>853.01685206000002</v>
      </c>
      <c r="F44" s="987">
        <f t="shared" si="6"/>
        <v>5.4852064544920122E-2</v>
      </c>
      <c r="G44" s="1058">
        <v>1082.5928514300001</v>
      </c>
      <c r="H44" s="1091">
        <f t="shared" si="7"/>
        <v>4.051090402486484E-2</v>
      </c>
      <c r="I44" s="1421">
        <f t="shared" si="8"/>
        <v>0.15309462839044896</v>
      </c>
      <c r="J44" s="1422">
        <f t="shared" si="9"/>
        <v>0.26913418980596182</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21" customHeight="1">
      <c r="A45" s="177">
        <v>10</v>
      </c>
      <c r="B45" s="180" t="s">
        <v>323</v>
      </c>
      <c r="C45" s="900">
        <v>1138.4132081600001</v>
      </c>
      <c r="D45" s="987">
        <f t="shared" si="5"/>
        <v>6.44684822930056E-2</v>
      </c>
      <c r="E45" s="900">
        <v>561.54284501999996</v>
      </c>
      <c r="F45" s="987">
        <f t="shared" si="6"/>
        <v>3.6109233135769941E-2</v>
      </c>
      <c r="G45" s="1058">
        <v>649.80550732000006</v>
      </c>
      <c r="H45" s="1091">
        <f t="shared" si="7"/>
        <v>2.4315889863024128E-2</v>
      </c>
      <c r="I45" s="1421">
        <f t="shared" si="8"/>
        <v>-0.50673196604279291</v>
      </c>
      <c r="J45" s="1422">
        <f t="shared" si="9"/>
        <v>0.15717885657835517</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21" customHeight="1">
      <c r="A46" s="177">
        <v>11</v>
      </c>
      <c r="B46" s="180" t="s">
        <v>322</v>
      </c>
      <c r="C46" s="900">
        <v>1320.9829374399999</v>
      </c>
      <c r="D46" s="987">
        <f t="shared" si="5"/>
        <v>7.4807428885473676E-2</v>
      </c>
      <c r="E46" s="900">
        <v>688.07135128999994</v>
      </c>
      <c r="F46" s="987">
        <f t="shared" si="6"/>
        <v>4.4245473089217183E-2</v>
      </c>
      <c r="G46" s="1058">
        <v>539.80626701999995</v>
      </c>
      <c r="H46" s="1091">
        <f t="shared" si="7"/>
        <v>2.0199689889308082E-2</v>
      </c>
      <c r="I46" s="1421">
        <f t="shared" si="8"/>
        <v>-0.47912169658796011</v>
      </c>
      <c r="J46" s="1422">
        <f t="shared" si="9"/>
        <v>-0.21547922899570196</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21" customHeight="1" thickBot="1">
      <c r="A47" s="542">
        <v>12</v>
      </c>
      <c r="B47" s="577" t="s">
        <v>364</v>
      </c>
      <c r="C47" s="901">
        <v>4124.2870184100002</v>
      </c>
      <c r="D47" s="1092">
        <f t="shared" si="5"/>
        <v>0.23355888943645187</v>
      </c>
      <c r="E47" s="901">
        <v>5069.8666410200003</v>
      </c>
      <c r="F47" s="1092">
        <f t="shared" si="6"/>
        <v>0.3260107365473312</v>
      </c>
      <c r="G47" s="1058">
        <v>16512.548270920001</v>
      </c>
      <c r="H47" s="1093">
        <f t="shared" si="7"/>
        <v>0.61790381982070675</v>
      </c>
      <c r="I47" s="1423">
        <f t="shared" si="8"/>
        <v>0.22927105179370882</v>
      </c>
      <c r="J47" s="1424">
        <f t="shared" si="9"/>
        <v>2.2569985445609002</v>
      </c>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ht="30.75" customHeight="1" thickTop="1" thickBot="1">
      <c r="A48" s="110" t="s">
        <v>57</v>
      </c>
      <c r="B48" s="122"/>
      <c r="C48" s="83">
        <f>'Q52 PFTV'!C35</f>
        <v>17658.445920689999</v>
      </c>
      <c r="D48" s="48">
        <f t="shared" si="5"/>
        <v>1</v>
      </c>
      <c r="E48" s="83">
        <f>'Q52 PFTV'!E35</f>
        <v>15551.225995540004</v>
      </c>
      <c r="F48" s="48">
        <f t="shared" si="6"/>
        <v>1</v>
      </c>
      <c r="G48" s="951">
        <v>26723.492785190003</v>
      </c>
      <c r="H48" s="138">
        <f t="shared" si="7"/>
        <v>1</v>
      </c>
      <c r="I48" s="1404">
        <f t="shared" si="8"/>
        <v>-0.11933212778826779</v>
      </c>
      <c r="J48" s="1425">
        <f t="shared" si="9"/>
        <v>0.71841710697626904</v>
      </c>
      <c r="K48" s="31"/>
      <c r="M48" s="31"/>
      <c r="N48" s="31"/>
    </row>
    <row r="49" spans="1:14" ht="13.5" thickTop="1">
      <c r="A49" s="567"/>
      <c r="B49" s="87"/>
      <c r="C49" s="550"/>
      <c r="D49" s="357"/>
      <c r="E49" s="550"/>
      <c r="F49" s="357"/>
      <c r="G49" s="1063"/>
      <c r="H49" s="357"/>
      <c r="I49" s="190"/>
      <c r="J49" s="190"/>
      <c r="N49" s="31"/>
    </row>
    <row r="50" spans="1:14" ht="14.25" customHeight="1">
      <c r="A50" s="16" t="str">
        <f>+data!A1</f>
        <v>Fonte: AT - Autoridade Tributária e Aduaneira</v>
      </c>
      <c r="B50" s="16"/>
      <c r="D50" s="237"/>
      <c r="F50" s="237"/>
      <c r="G50" s="1140"/>
      <c r="H50" s="237"/>
      <c r="I50" s="237"/>
      <c r="N50" s="31"/>
    </row>
    <row r="51" spans="1:14" ht="14.25" customHeight="1">
      <c r="A51" s="1636" t="str">
        <f>+data!A2</f>
        <v>Data: 2015-11</v>
      </c>
      <c r="B51" s="1636"/>
      <c r="C51" s="1137"/>
      <c r="D51" s="237"/>
      <c r="F51" s="237"/>
      <c r="H51" s="237"/>
      <c r="I51" s="237"/>
      <c r="N51" s="31"/>
    </row>
    <row r="52" spans="1:14">
      <c r="A52" s="1631"/>
      <c r="B52" s="1631"/>
      <c r="D52" s="237"/>
      <c r="F52" s="237"/>
      <c r="H52" s="237"/>
      <c r="I52" s="237"/>
      <c r="N52" s="31"/>
    </row>
    <row r="53" spans="1:14" ht="15.95" customHeight="1">
      <c r="C53" s="1139"/>
      <c r="N53" s="31"/>
    </row>
    <row r="54" spans="1:14">
      <c r="N54" s="31"/>
    </row>
    <row r="55" spans="1:14">
      <c r="N55" s="31"/>
    </row>
    <row r="56" spans="1:14">
      <c r="C56" s="1138"/>
      <c r="N56" s="31"/>
    </row>
    <row r="57" spans="1:14" ht="21" customHeight="1">
      <c r="N57" s="31"/>
    </row>
    <row r="58" spans="1:14">
      <c r="N58" s="31"/>
    </row>
    <row r="59" spans="1:14">
      <c r="N59" s="31"/>
    </row>
    <row r="60" spans="1:14" ht="9" customHeight="1">
      <c r="N60" s="31"/>
    </row>
    <row r="61" spans="1:14">
      <c r="N61" s="31"/>
    </row>
    <row r="62" spans="1:14">
      <c r="N62" s="31"/>
    </row>
    <row r="63" spans="1:14">
      <c r="N63" s="31"/>
    </row>
    <row r="64" spans="1:14">
      <c r="N64" s="31"/>
    </row>
    <row r="65" spans="14:14">
      <c r="N65" s="31"/>
    </row>
    <row r="66" spans="14:14">
      <c r="N66" s="31"/>
    </row>
    <row r="67" spans="14:14">
      <c r="N67" s="31"/>
    </row>
    <row r="68" spans="14:14">
      <c r="N68" s="31"/>
    </row>
    <row r="69" spans="14:14">
      <c r="N69" s="31"/>
    </row>
    <row r="70" spans="14:14">
      <c r="N70" s="31"/>
    </row>
    <row r="71" spans="14:14">
      <c r="N71" s="31"/>
    </row>
    <row r="72" spans="14:14">
      <c r="N72" s="31"/>
    </row>
    <row r="73" spans="14:14">
      <c r="N73" s="31"/>
    </row>
    <row r="74" spans="14:14">
      <c r="N74" s="31"/>
    </row>
    <row r="75" spans="14:14">
      <c r="N75" s="31"/>
    </row>
    <row r="76" spans="14:14">
      <c r="N76" s="31"/>
    </row>
    <row r="77" spans="14:14">
      <c r="N77" s="31"/>
    </row>
    <row r="78" spans="14:14">
      <c r="N78" s="31"/>
    </row>
    <row r="79" spans="14:14">
      <c r="N79" s="31"/>
    </row>
    <row r="80" spans="14:14">
      <c r="N80" s="31"/>
    </row>
    <row r="81" spans="14:14">
      <c r="N81" s="31"/>
    </row>
    <row r="82" spans="14:14">
      <c r="N82" s="31"/>
    </row>
    <row r="83" spans="14:14">
      <c r="N83" s="31"/>
    </row>
    <row r="84" spans="14:14">
      <c r="N84" s="31"/>
    </row>
    <row r="85" spans="14:14">
      <c r="N85" s="31"/>
    </row>
    <row r="86" spans="14:14">
      <c r="N86" s="31"/>
    </row>
    <row r="87" spans="14:14">
      <c r="N87" s="31"/>
    </row>
    <row r="88" spans="14:14">
      <c r="N88" s="31"/>
    </row>
    <row r="89" spans="14:14">
      <c r="N89" s="31"/>
    </row>
    <row r="90" spans="14:14">
      <c r="N90" s="31"/>
    </row>
    <row r="91" spans="14:14">
      <c r="N91" s="31"/>
    </row>
    <row r="92" spans="14:14">
      <c r="N92" s="31"/>
    </row>
    <row r="93" spans="14:14">
      <c r="N93" s="31"/>
    </row>
    <row r="94" spans="14:14">
      <c r="N94" s="31"/>
    </row>
    <row r="95" spans="14:14">
      <c r="N95" s="31"/>
    </row>
  </sheetData>
  <mergeCells count="6">
    <mergeCell ref="A51:B51"/>
    <mergeCell ref="A52:B52"/>
    <mergeCell ref="I8:J9"/>
    <mergeCell ref="I31:J32"/>
    <mergeCell ref="A8:B9"/>
    <mergeCell ref="A31:B32"/>
  </mergeCells>
  <phoneticPr fontId="37" type="noConversion"/>
  <printOptions horizontalCentered="1"/>
  <pageMargins left="0.6692913385826772" right="0.39370078740157483" top="0.78740157480314965" bottom="0" header="0.55118110236220474" footer="0"/>
  <pageSetup paperSize="9" scale="75" orientation="portrait" horizontalDpi="300" verticalDpi="300" r:id="rId1"/>
  <headerFooter alignWithMargins="0"/>
  <ignoredErrors>
    <ignoredError sqref="G26 E25 E48 G28:G33" formula="1"/>
    <ignoredError sqref="I33 I10" twoDigitTextYear="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1" enableFormatConditionsCalculation="0">
    <tabColor theme="6" tint="0.59999389629810485"/>
    <pageSetUpPr fitToPage="1"/>
  </sheetPr>
  <dimension ref="A1:BK60"/>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140" customWidth="1"/>
    <col min="11" max="11" width="14.7109375" style="26" customWidth="1"/>
    <col min="12" max="12" width="6.5703125" style="26" customWidth="1"/>
    <col min="13" max="13" width="16.28515625" style="26" customWidth="1"/>
    <col min="14" max="14" width="5.5703125" style="26" customWidth="1"/>
    <col min="15" max="15" width="13.7109375" style="26" customWidth="1"/>
    <col min="16" max="16" width="6.5703125" style="26" customWidth="1"/>
    <col min="17" max="17" width="14.7109375" style="26" customWidth="1"/>
    <col min="18" max="18" width="4" style="26" customWidth="1"/>
    <col min="19" max="19" width="13.7109375" style="26" customWidth="1"/>
    <col min="20" max="20" width="6.5703125" style="26" customWidth="1"/>
    <col min="21" max="21" width="16.28515625" style="26" customWidth="1"/>
    <col min="22" max="22" width="6.5703125" style="26" customWidth="1"/>
    <col min="23" max="23" width="14.7109375" style="26" customWidth="1"/>
    <col min="24" max="24" width="6.5703125" style="26" customWidth="1"/>
    <col min="25" max="25" width="14.7109375" style="26" customWidth="1"/>
    <col min="26" max="26" width="3" style="26" customWidth="1"/>
    <col min="27" max="27" width="12.7109375" style="26" customWidth="1"/>
    <col min="28" max="28" width="6.5703125" style="26" customWidth="1"/>
    <col min="29" max="29" width="14.7109375" style="26" customWidth="1"/>
    <col min="30" max="30" width="6.5703125" style="26" customWidth="1"/>
    <col min="31" max="31" width="16.28515625" style="26" customWidth="1"/>
    <col min="32" max="32" width="6.5703125" style="26" customWidth="1"/>
    <col min="33" max="33" width="16.28515625" style="26" customWidth="1"/>
    <col min="34" max="34" width="6.5703125" style="26" customWidth="1"/>
    <col min="35" max="35" width="14.7109375" style="26" customWidth="1"/>
    <col min="36" max="36" width="4" style="26" customWidth="1"/>
    <col min="37" max="37" width="12.7109375" style="26" customWidth="1"/>
    <col min="38" max="38" width="6.5703125" style="26" customWidth="1"/>
    <col min="39" max="39" width="14.7109375" style="26" customWidth="1"/>
    <col min="40" max="40" width="6.5703125" style="26" customWidth="1"/>
    <col min="41" max="41" width="14.7109375" style="26" customWidth="1"/>
    <col min="42" max="42" width="5.5703125" style="26" customWidth="1"/>
    <col min="43" max="43" width="13.7109375" style="26" customWidth="1"/>
    <col min="44" max="44" width="6.5703125" style="26" customWidth="1"/>
    <col min="45" max="45" width="14.7109375" style="26" customWidth="1"/>
    <col min="46" max="46" width="6.5703125" style="26" customWidth="1"/>
    <col min="47" max="47" width="14.7109375" style="26" customWidth="1"/>
    <col min="48" max="48" width="6.5703125" style="26" customWidth="1"/>
    <col min="49" max="49" width="13.7109375" style="26" customWidth="1"/>
    <col min="50" max="50" width="6.5703125" style="26" customWidth="1"/>
    <col min="51" max="51" width="14.7109375" style="26" customWidth="1"/>
    <col min="52" max="52" width="6.5703125" style="26" customWidth="1"/>
    <col min="53" max="53" width="13.7109375" style="26" customWidth="1"/>
    <col min="54" max="54" width="5.5703125" style="26" customWidth="1"/>
    <col min="55" max="55" width="14.7109375" style="26" customWidth="1"/>
    <col min="56" max="56" width="5.5703125" style="26" customWidth="1"/>
    <col min="57" max="57" width="14.7109375" style="26" customWidth="1"/>
    <col min="58" max="58" width="7.5703125" style="26" customWidth="1"/>
    <col min="59" max="59" width="18.28515625" style="26" customWidth="1"/>
    <col min="60" max="60" width="5.5703125" style="26" customWidth="1"/>
    <col min="61" max="61" width="14.7109375" style="26" customWidth="1"/>
    <col min="62" max="62" width="7.5703125" style="26" customWidth="1"/>
    <col min="63" max="63" width="17.28515625" style="26" customWidth="1"/>
  </cols>
  <sheetData>
    <row r="1" spans="1:63" s="195" customFormat="1" ht="27.75">
      <c r="A1" s="1183" t="s">
        <v>706</v>
      </c>
      <c r="B1" s="206"/>
      <c r="C1" s="206"/>
      <c r="D1" s="206"/>
      <c r="E1" s="206"/>
      <c r="F1" s="206"/>
      <c r="G1" s="206"/>
      <c r="H1" s="206"/>
      <c r="I1" s="206"/>
    </row>
    <row r="2" spans="1:63" s="454" customFormat="1" ht="26.25">
      <c r="A2" s="706" t="s">
        <v>525</v>
      </c>
      <c r="C2" s="216"/>
      <c r="D2" s="662"/>
      <c r="E2" s="216"/>
      <c r="F2" s="662"/>
      <c r="G2" s="216"/>
      <c r="H2" s="662"/>
      <c r="I2" s="290"/>
      <c r="J2" s="290"/>
    </row>
    <row r="3" spans="1:63" s="454" customFormat="1" ht="21.75" customHeight="1">
      <c r="A3" s="456"/>
      <c r="B3" s="456"/>
      <c r="C3" s="543"/>
      <c r="D3" s="456"/>
      <c r="E3" s="543"/>
      <c r="F3" s="456"/>
      <c r="G3" s="543"/>
      <c r="H3" s="456"/>
      <c r="I3" s="551"/>
      <c r="J3" s="551"/>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row>
    <row r="4" spans="1:63" s="626" customFormat="1" ht="33" customHeight="1">
      <c r="A4" s="692" t="s">
        <v>370</v>
      </c>
      <c r="B4" s="694"/>
      <c r="C4" s="694"/>
      <c r="D4" s="694"/>
      <c r="E4" s="694"/>
      <c r="F4" s="694"/>
      <c r="G4" s="694"/>
      <c r="H4" s="694"/>
      <c r="I4" s="694"/>
      <c r="J4" s="694"/>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row>
    <row r="5" spans="1:63" ht="17.25" customHeight="1">
      <c r="A5" s="319" t="s">
        <v>575</v>
      </c>
      <c r="B5" s="112"/>
      <c r="C5" s="22"/>
      <c r="D5" s="22"/>
      <c r="E5" s="22"/>
      <c r="F5" s="22"/>
      <c r="G5" s="22"/>
      <c r="H5" s="22"/>
      <c r="I5" s="89"/>
      <c r="J5" s="89"/>
    </row>
    <row r="6" spans="1:63" ht="25.5" customHeight="1">
      <c r="A6" s="253" t="s">
        <v>153</v>
      </c>
      <c r="B6" s="158"/>
      <c r="C6" s="158"/>
      <c r="D6" s="158"/>
      <c r="E6" s="158"/>
      <c r="F6" s="158"/>
      <c r="G6" s="158"/>
      <c r="H6" s="158"/>
      <c r="I6" s="158"/>
      <c r="J6" s="158"/>
    </row>
    <row r="7" spans="1:63" ht="24" thickBot="1">
      <c r="A7" s="28"/>
      <c r="B7" s="113"/>
      <c r="C7" s="239"/>
      <c r="D7" s="114"/>
      <c r="E7" s="239"/>
      <c r="F7" s="114"/>
      <c r="G7" s="239"/>
      <c r="H7" s="114"/>
    </row>
    <row r="8" spans="1:63" ht="15.95" customHeight="1" thickTop="1">
      <c r="A8" s="1632" t="s">
        <v>573</v>
      </c>
      <c r="B8" s="1633"/>
      <c r="C8" s="264"/>
      <c r="D8" s="90"/>
      <c r="E8" s="264"/>
      <c r="F8" s="722"/>
      <c r="G8" s="1054"/>
      <c r="H8" s="116"/>
      <c r="I8" s="1613" t="s">
        <v>435</v>
      </c>
      <c r="J8" s="1614"/>
    </row>
    <row r="9" spans="1:63" ht="15.95" customHeight="1" thickBot="1">
      <c r="A9" s="1634"/>
      <c r="B9" s="1635"/>
      <c r="C9" s="118">
        <v>2012</v>
      </c>
      <c r="D9" s="117" t="s">
        <v>73</v>
      </c>
      <c r="E9" s="118">
        <v>2013</v>
      </c>
      <c r="F9" s="723" t="s">
        <v>73</v>
      </c>
      <c r="G9" s="1055">
        <v>2014</v>
      </c>
      <c r="H9" s="286" t="s">
        <v>73</v>
      </c>
      <c r="I9" s="1615"/>
      <c r="J9" s="1616"/>
    </row>
    <row r="10" spans="1:63" ht="15.95" customHeight="1" thickTop="1" thickBot="1">
      <c r="A10" s="119" t="s">
        <v>142</v>
      </c>
      <c r="B10" s="120"/>
      <c r="C10" s="266"/>
      <c r="D10" s="94"/>
      <c r="E10" s="266"/>
      <c r="F10" s="724"/>
      <c r="G10" s="1056"/>
      <c r="H10" s="121"/>
      <c r="I10" s="1410" t="s">
        <v>630</v>
      </c>
      <c r="J10" s="1418" t="s">
        <v>710</v>
      </c>
    </row>
    <row r="11" spans="1:63" s="33" customFormat="1" ht="20.25" customHeight="1" thickTop="1">
      <c r="A11" s="557"/>
      <c r="B11" s="562" t="str">
        <f>+B34</f>
        <v>Desconhecido</v>
      </c>
      <c r="C11" s="895">
        <v>904</v>
      </c>
      <c r="D11" s="987">
        <f t="shared" ref="D11:D25" si="0">+C11/C$25</f>
        <v>4.8246784437209799E-3</v>
      </c>
      <c r="E11" s="895">
        <v>1043</v>
      </c>
      <c r="F11" s="987">
        <f t="shared" ref="F11:F25" si="1">+E11/E$25</f>
        <v>5.2165388789692955E-3</v>
      </c>
      <c r="G11" s="1057">
        <v>394</v>
      </c>
      <c r="H11" s="1091">
        <f t="shared" ref="H11:H25" si="2">+G11/G$25</f>
        <v>1.9608038300371259E-3</v>
      </c>
      <c r="I11" s="1419">
        <f t="shared" ref="I11:I25" si="3">IF(C11&gt;0,(E11-C11)/C11,"-")</f>
        <v>0.15376106194690264</v>
      </c>
      <c r="J11" s="1420">
        <f t="shared" ref="J11:J25" si="4">IF(E11&gt;0,(G11-E11)/E11,"-")</f>
        <v>-0.6222435282837967</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1" customHeight="1">
      <c r="A12" s="177">
        <v>0</v>
      </c>
      <c r="B12" s="178" t="s">
        <v>350</v>
      </c>
      <c r="C12" s="900">
        <v>1</v>
      </c>
      <c r="D12" s="987">
        <f t="shared" si="0"/>
        <v>5.3370336766824998E-6</v>
      </c>
      <c r="E12" s="900">
        <v>1</v>
      </c>
      <c r="F12" s="987">
        <f t="shared" si="1"/>
        <v>5.0014754352533995E-6</v>
      </c>
      <c r="G12" s="1058">
        <v>2</v>
      </c>
      <c r="H12" s="1091">
        <f t="shared" si="2"/>
        <v>9.9533189341986084E-6</v>
      </c>
      <c r="I12" s="1421">
        <f t="shared" si="3"/>
        <v>0</v>
      </c>
      <c r="J12" s="1422">
        <f t="shared" si="4"/>
        <v>1</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1" customHeight="1">
      <c r="A13" s="177">
        <v>1</v>
      </c>
      <c r="B13" s="178" t="s">
        <v>122</v>
      </c>
      <c r="C13" s="900">
        <v>8972</v>
      </c>
      <c r="D13" s="987">
        <f t="shared" si="0"/>
        <v>4.7883866147195392E-2</v>
      </c>
      <c r="E13" s="900">
        <v>9069</v>
      </c>
      <c r="F13" s="987">
        <f t="shared" si="1"/>
        <v>4.5358380722313081E-2</v>
      </c>
      <c r="G13" s="1058">
        <v>9096</v>
      </c>
      <c r="H13" s="1091">
        <f t="shared" si="2"/>
        <v>4.5267694512735268E-2</v>
      </c>
      <c r="I13" s="1421">
        <f t="shared" si="3"/>
        <v>1.0811413285777977E-2</v>
      </c>
      <c r="J13" s="1422">
        <f t="shared" si="4"/>
        <v>2.9771749917300696E-3</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1" customHeight="1">
      <c r="A14" s="177">
        <v>2</v>
      </c>
      <c r="B14" s="180" t="s">
        <v>330</v>
      </c>
      <c r="C14" s="900">
        <v>95641</v>
      </c>
      <c r="D14" s="987">
        <f t="shared" si="0"/>
        <v>0.51043923787159096</v>
      </c>
      <c r="E14" s="900">
        <v>102658</v>
      </c>
      <c r="F14" s="987">
        <f t="shared" si="1"/>
        <v>0.51344146523224354</v>
      </c>
      <c r="G14" s="1058">
        <v>100418</v>
      </c>
      <c r="H14" s="1091">
        <f t="shared" si="2"/>
        <v>0.49974619036717793</v>
      </c>
      <c r="I14" s="1421">
        <f t="shared" si="3"/>
        <v>7.3368116184481552E-2</v>
      </c>
      <c r="J14" s="1422">
        <f t="shared" si="4"/>
        <v>-2.1820023768240177E-2</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1" customHeight="1">
      <c r="A15" s="177">
        <v>3</v>
      </c>
      <c r="B15" s="180" t="s">
        <v>329</v>
      </c>
      <c r="C15" s="900">
        <v>44847</v>
      </c>
      <c r="D15" s="987">
        <f t="shared" si="0"/>
        <v>0.23934994929818007</v>
      </c>
      <c r="E15" s="900">
        <v>47652</v>
      </c>
      <c r="F15" s="987">
        <f t="shared" si="1"/>
        <v>0.238330307440695</v>
      </c>
      <c r="G15" s="902">
        <v>49031</v>
      </c>
      <c r="H15" s="1091">
        <f t="shared" si="2"/>
        <v>0.24401059033134598</v>
      </c>
      <c r="I15" s="1421">
        <f t="shared" si="3"/>
        <v>6.2545989698307575E-2</v>
      </c>
      <c r="J15" s="1422">
        <f t="shared" si="4"/>
        <v>2.8938974229832954E-2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1" customHeight="1">
      <c r="A16" s="177">
        <v>4</v>
      </c>
      <c r="B16" s="180" t="s">
        <v>328</v>
      </c>
      <c r="C16" s="900">
        <v>15100</v>
      </c>
      <c r="D16" s="987">
        <f t="shared" si="0"/>
        <v>8.0589208517905742E-2</v>
      </c>
      <c r="E16" s="900">
        <v>16113</v>
      </c>
      <c r="F16" s="987">
        <f t="shared" si="1"/>
        <v>8.0588773688238025E-2</v>
      </c>
      <c r="G16" s="902">
        <v>17050</v>
      </c>
      <c r="H16" s="1091">
        <f t="shared" si="2"/>
        <v>8.4852043914043135E-2</v>
      </c>
      <c r="I16" s="1421">
        <f t="shared" si="3"/>
        <v>6.708609271523179E-2</v>
      </c>
      <c r="J16" s="1422">
        <f t="shared" si="4"/>
        <v>5.8151802892074722E-2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1" customHeight="1">
      <c r="A17" s="177">
        <v>5</v>
      </c>
      <c r="B17" s="180" t="s">
        <v>327</v>
      </c>
      <c r="C17" s="900">
        <v>6247</v>
      </c>
      <c r="D17" s="987">
        <f t="shared" si="0"/>
        <v>3.3340449378235576E-2</v>
      </c>
      <c r="E17" s="900">
        <v>6757</v>
      </c>
      <c r="F17" s="987">
        <f t="shared" si="1"/>
        <v>3.3794969516007224E-2</v>
      </c>
      <c r="G17" s="902">
        <v>7211</v>
      </c>
      <c r="H17" s="1091">
        <f t="shared" si="2"/>
        <v>3.5886691417253085E-2</v>
      </c>
      <c r="I17" s="1421">
        <f t="shared" si="3"/>
        <v>8.163918680966864E-2</v>
      </c>
      <c r="J17" s="1422">
        <f t="shared" si="4"/>
        <v>6.7189581175077701E-2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1" customHeight="1">
      <c r="A18" s="177">
        <v>6</v>
      </c>
      <c r="B18" s="180" t="s">
        <v>342</v>
      </c>
      <c r="C18" s="900">
        <v>5653</v>
      </c>
      <c r="D18" s="987">
        <f t="shared" si="0"/>
        <v>3.017025137428617E-2</v>
      </c>
      <c r="E18" s="900">
        <v>6035</v>
      </c>
      <c r="F18" s="987">
        <f t="shared" si="1"/>
        <v>3.0183904251754268E-2</v>
      </c>
      <c r="G18" s="902">
        <v>6333</v>
      </c>
      <c r="H18" s="1091">
        <f t="shared" si="2"/>
        <v>3.1517184405139891E-2</v>
      </c>
      <c r="I18" s="1421">
        <f t="shared" si="3"/>
        <v>6.7574739076596502E-2</v>
      </c>
      <c r="J18" s="1422">
        <f t="shared" si="4"/>
        <v>4.9378624689312346E-2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1" customHeight="1">
      <c r="A19" s="177">
        <v>7</v>
      </c>
      <c r="B19" s="180" t="s">
        <v>326</v>
      </c>
      <c r="C19" s="900">
        <v>4589</v>
      </c>
      <c r="D19" s="987">
        <f t="shared" si="0"/>
        <v>2.4491647542295991E-2</v>
      </c>
      <c r="E19" s="900">
        <v>4849</v>
      </c>
      <c r="F19" s="987">
        <f t="shared" si="1"/>
        <v>2.4252154385543734E-2</v>
      </c>
      <c r="G19" s="902">
        <v>5221</v>
      </c>
      <c r="H19" s="1091">
        <f t="shared" si="2"/>
        <v>2.5983139077725467E-2</v>
      </c>
      <c r="I19" s="1421">
        <f t="shared" si="3"/>
        <v>5.6657223796033995E-2</v>
      </c>
      <c r="J19" s="1422">
        <f t="shared" si="4"/>
        <v>7.6716848834811308E-2</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1" customHeight="1">
      <c r="A20" s="177">
        <v>8</v>
      </c>
      <c r="B20" s="180" t="s">
        <v>325</v>
      </c>
      <c r="C20" s="900">
        <v>3211</v>
      </c>
      <c r="D20" s="987">
        <f t="shared" si="0"/>
        <v>1.7137215135827506E-2</v>
      </c>
      <c r="E20" s="900">
        <v>3406</v>
      </c>
      <c r="F20" s="987">
        <f t="shared" si="1"/>
        <v>1.7035025332473079E-2</v>
      </c>
      <c r="G20" s="902">
        <v>3620</v>
      </c>
      <c r="H20" s="1091">
        <f t="shared" si="2"/>
        <v>1.801550727089948E-2</v>
      </c>
      <c r="I20" s="1421">
        <f t="shared" si="3"/>
        <v>6.0728744939271252E-2</v>
      </c>
      <c r="J20" s="1422">
        <f t="shared" si="4"/>
        <v>6.2830299471520842E-2</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1" customHeight="1">
      <c r="A21" s="177">
        <v>9</v>
      </c>
      <c r="B21" s="180" t="s">
        <v>324</v>
      </c>
      <c r="C21" s="900">
        <v>1074</v>
      </c>
      <c r="D21" s="987">
        <f t="shared" si="0"/>
        <v>5.7319741687570048E-3</v>
      </c>
      <c r="E21" s="900">
        <v>1168</v>
      </c>
      <c r="F21" s="987">
        <f t="shared" si="1"/>
        <v>5.8417233083759706E-3</v>
      </c>
      <c r="G21" s="902">
        <v>1270</v>
      </c>
      <c r="H21" s="1091">
        <f t="shared" si="2"/>
        <v>6.3203575232161167E-3</v>
      </c>
      <c r="I21" s="1421">
        <f t="shared" si="3"/>
        <v>8.752327746741155E-2</v>
      </c>
      <c r="J21" s="1422">
        <f t="shared" si="4"/>
        <v>8.7328767123287673E-2</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1" customHeight="1">
      <c r="A22" s="177">
        <v>10</v>
      </c>
      <c r="B22" s="180" t="s">
        <v>323</v>
      </c>
      <c r="C22" s="900">
        <v>789</v>
      </c>
      <c r="D22" s="987">
        <f t="shared" si="0"/>
        <v>4.2109195709024924E-3</v>
      </c>
      <c r="E22" s="900">
        <v>851</v>
      </c>
      <c r="F22" s="987">
        <f t="shared" si="1"/>
        <v>4.2562555954006433E-3</v>
      </c>
      <c r="G22" s="902">
        <v>932</v>
      </c>
      <c r="H22" s="1091">
        <f t="shared" si="2"/>
        <v>4.6382466233365512E-3</v>
      </c>
      <c r="I22" s="1421">
        <f t="shared" si="3"/>
        <v>7.8580481622306714E-2</v>
      </c>
      <c r="J22" s="1422">
        <f t="shared" si="4"/>
        <v>9.5182138660399526E-2</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1" customHeight="1">
      <c r="A23" s="177">
        <v>11</v>
      </c>
      <c r="B23" s="180" t="s">
        <v>322</v>
      </c>
      <c r="C23" s="900">
        <v>253</v>
      </c>
      <c r="D23" s="987">
        <f t="shared" si="0"/>
        <v>1.3502695202006725E-3</v>
      </c>
      <c r="E23" s="900">
        <v>256</v>
      </c>
      <c r="F23" s="987">
        <f t="shared" si="1"/>
        <v>1.2803777114248703E-3</v>
      </c>
      <c r="G23" s="902">
        <v>273</v>
      </c>
      <c r="H23" s="1091">
        <f t="shared" si="2"/>
        <v>1.3586280345181101E-3</v>
      </c>
      <c r="I23" s="1421">
        <f t="shared" si="3"/>
        <v>1.1857707509881422E-2</v>
      </c>
      <c r="J23" s="1422">
        <f t="shared" si="4"/>
        <v>6.640625E-2</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1" customHeight="1" thickBot="1">
      <c r="A24" s="542">
        <v>12</v>
      </c>
      <c r="B24" s="577" t="s">
        <v>364</v>
      </c>
      <c r="C24" s="901">
        <v>89</v>
      </c>
      <c r="D24" s="1092">
        <f t="shared" si="0"/>
        <v>4.7499599722474248E-4</v>
      </c>
      <c r="E24" s="901">
        <v>83</v>
      </c>
      <c r="F24" s="1092">
        <f t="shared" si="1"/>
        <v>4.1512246112603219E-4</v>
      </c>
      <c r="G24" s="1059">
        <v>87</v>
      </c>
      <c r="H24" s="1093">
        <f t="shared" si="2"/>
        <v>4.3296937363763944E-4</v>
      </c>
      <c r="I24" s="1423">
        <f t="shared" si="3"/>
        <v>-6.741573033707865E-2</v>
      </c>
      <c r="J24" s="1424">
        <f t="shared" si="4"/>
        <v>4.8192771084337352E-2</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ht="30.75" customHeight="1" thickTop="1" thickBot="1">
      <c r="A25" s="110" t="s">
        <v>57</v>
      </c>
      <c r="B25" s="122"/>
      <c r="C25" s="83">
        <f>'Q53 LTTN'!C34</f>
        <v>187370</v>
      </c>
      <c r="D25" s="48">
        <f t="shared" si="0"/>
        <v>1</v>
      </c>
      <c r="E25" s="83">
        <f>'Q53 LTTN'!E34</f>
        <v>199941</v>
      </c>
      <c r="F25" s="48">
        <f t="shared" si="1"/>
        <v>1</v>
      </c>
      <c r="G25" s="951">
        <v>200938</v>
      </c>
      <c r="H25" s="138">
        <f t="shared" si="2"/>
        <v>1</v>
      </c>
      <c r="I25" s="1404">
        <f t="shared" si="3"/>
        <v>6.709185034957571E-2</v>
      </c>
      <c r="J25" s="1425">
        <f t="shared" si="4"/>
        <v>4.9864710089476396E-3</v>
      </c>
      <c r="K25" s="31"/>
      <c r="M25" s="31"/>
    </row>
    <row r="26" spans="1:63" ht="15.95" customHeight="1" thickTop="1">
      <c r="A26"/>
      <c r="B26"/>
      <c r="C26" s="240"/>
      <c r="D26" s="240"/>
      <c r="E26" s="240"/>
      <c r="F26" s="240"/>
      <c r="G26" s="647"/>
      <c r="H26" s="240"/>
      <c r="K26" s="31"/>
      <c r="M26" s="31"/>
    </row>
    <row r="27" spans="1:63" ht="15.95" customHeight="1">
      <c r="A27"/>
      <c r="B27"/>
      <c r="C27" s="1010"/>
      <c r="D27" s="1010"/>
      <c r="E27" s="1010"/>
      <c r="F27" s="1010"/>
      <c r="G27" s="1140"/>
      <c r="H27" s="1010"/>
      <c r="I27" s="1143"/>
      <c r="J27" s="89"/>
      <c r="K27" s="31"/>
      <c r="M27" s="31"/>
    </row>
    <row r="28" spans="1:63" ht="24.75" customHeight="1">
      <c r="A28" s="272" t="s">
        <v>55</v>
      </c>
      <c r="B28" s="212"/>
      <c r="C28" s="1142"/>
      <c r="D28" s="1142"/>
      <c r="E28" s="1142"/>
      <c r="F28" s="1142"/>
      <c r="G28" s="1144"/>
      <c r="H28" s="1142"/>
      <c r="I28" s="1142"/>
      <c r="J28" s="212"/>
      <c r="K28" s="31"/>
      <c r="M28" s="31"/>
    </row>
    <row r="29" spans="1:63">
      <c r="G29" s="543"/>
      <c r="K29" s="31"/>
      <c r="L29"/>
      <c r="M29" s="31"/>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19.5" customHeight="1" thickBot="1">
      <c r="B30"/>
      <c r="C30" s="195"/>
      <c r="D30"/>
      <c r="E30" s="195"/>
      <c r="F30"/>
      <c r="G30" s="216"/>
      <c r="H30"/>
      <c r="I30" s="123"/>
      <c r="J30" s="123" t="s">
        <v>141</v>
      </c>
      <c r="K30" s="31"/>
      <c r="L30"/>
      <c r="M30" s="3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5.95" customHeight="1" thickTop="1">
      <c r="A31" s="1632" t="s">
        <v>573</v>
      </c>
      <c r="B31" s="1633"/>
      <c r="C31" s="264"/>
      <c r="D31" s="90"/>
      <c r="E31" s="264"/>
      <c r="F31" s="722"/>
      <c r="G31" s="1054"/>
      <c r="H31" s="116"/>
      <c r="I31" s="1613" t="s">
        <v>435</v>
      </c>
      <c r="J31" s="1614"/>
      <c r="K31" s="31"/>
      <c r="M31" s="31"/>
    </row>
    <row r="32" spans="1:63" ht="15.95" customHeight="1" thickBot="1">
      <c r="A32" s="1634"/>
      <c r="B32" s="1635"/>
      <c r="C32" s="118">
        <v>2012</v>
      </c>
      <c r="D32" s="117" t="s">
        <v>73</v>
      </c>
      <c r="E32" s="118">
        <v>2013</v>
      </c>
      <c r="F32" s="723" t="s">
        <v>73</v>
      </c>
      <c r="G32" s="1055">
        <v>2014</v>
      </c>
      <c r="H32" s="286" t="s">
        <v>73</v>
      </c>
      <c r="I32" s="1615"/>
      <c r="J32" s="1616"/>
      <c r="K32" s="31"/>
      <c r="M32" s="31"/>
    </row>
    <row r="33" spans="1:63" ht="15.95" customHeight="1" thickTop="1" thickBot="1">
      <c r="A33" s="119" t="s">
        <v>142</v>
      </c>
      <c r="B33" s="120"/>
      <c r="C33" s="266"/>
      <c r="D33" s="94"/>
      <c r="E33" s="266"/>
      <c r="F33" s="724"/>
      <c r="G33" s="1056"/>
      <c r="H33" s="121"/>
      <c r="I33" s="1410" t="s">
        <v>630</v>
      </c>
      <c r="J33" s="1418" t="s">
        <v>710</v>
      </c>
      <c r="K33" s="31"/>
      <c r="M33" s="31"/>
    </row>
    <row r="34" spans="1:63" s="33" customFormat="1" ht="21.75" customHeight="1" thickTop="1">
      <c r="A34" s="557"/>
      <c r="B34" s="562" t="s">
        <v>351</v>
      </c>
      <c r="C34" s="895">
        <v>186.77754372999999</v>
      </c>
      <c r="D34" s="987">
        <f t="shared" ref="D34:D48" si="5">+C34/C$48</f>
        <v>1.0159065179505308E-2</v>
      </c>
      <c r="E34" s="895">
        <v>373.61371427999995</v>
      </c>
      <c r="F34" s="987">
        <f t="shared" ref="F34:F48" si="6">+E34/E$48</f>
        <v>1.9254302712480575E-2</v>
      </c>
      <c r="G34" s="1057">
        <v>462.85568237000001</v>
      </c>
      <c r="H34" s="1091">
        <f t="shared" ref="H34:H48" si="7">+G34/G$48</f>
        <v>2.0758189792805738E-2</v>
      </c>
      <c r="I34" s="1419">
        <f t="shared" ref="I34:I48" si="8">IF(C34&gt;0,(E34-C34)/C34,"-")</f>
        <v>1.0003138858067688</v>
      </c>
      <c r="J34" s="1420">
        <f t="shared" ref="J34:J48" si="9">IF(E34&gt;0,(G34-E34)/E34,"-")</f>
        <v>0.23886159602567164</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row>
    <row r="35" spans="1:63" s="33" customFormat="1" ht="21" customHeight="1">
      <c r="A35" s="177">
        <v>0</v>
      </c>
      <c r="B35" s="178" t="s">
        <v>350</v>
      </c>
      <c r="C35" s="900">
        <v>7.9017290000000004E-2</v>
      </c>
      <c r="D35" s="987">
        <f t="shared" si="5"/>
        <v>4.2978496418086129E-6</v>
      </c>
      <c r="E35" s="900">
        <v>0.43438410999999999</v>
      </c>
      <c r="F35" s="987">
        <f t="shared" si="6"/>
        <v>2.2386124565982467E-5</v>
      </c>
      <c r="G35" s="1058">
        <v>1.96949515</v>
      </c>
      <c r="H35" s="1091">
        <f t="shared" si="7"/>
        <v>8.8328080818567142E-5</v>
      </c>
      <c r="I35" s="1421">
        <f t="shared" si="8"/>
        <v>4.4973298881801682</v>
      </c>
      <c r="J35" s="1422">
        <f t="shared" si="9"/>
        <v>3.5339944640240177</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1" customHeight="1">
      <c r="A36" s="177">
        <v>1</v>
      </c>
      <c r="B36" s="178" t="s">
        <v>122</v>
      </c>
      <c r="C36" s="900">
        <v>711.98152491000008</v>
      </c>
      <c r="D36" s="987">
        <f t="shared" si="5"/>
        <v>3.8725569325508302E-2</v>
      </c>
      <c r="E36" s="900">
        <v>704.16514176999999</v>
      </c>
      <c r="F36" s="987">
        <f t="shared" si="6"/>
        <v>3.6289376650278302E-2</v>
      </c>
      <c r="G36" s="1058">
        <v>923.58714044999999</v>
      </c>
      <c r="H36" s="1091">
        <f t="shared" si="7"/>
        <v>4.1421112199568969E-2</v>
      </c>
      <c r="I36" s="1421">
        <f t="shared" si="8"/>
        <v>-1.0978351075876773E-2</v>
      </c>
      <c r="J36" s="1422">
        <f t="shared" si="9"/>
        <v>0.31160588001907846</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1" customHeight="1">
      <c r="A37" s="177">
        <v>2</v>
      </c>
      <c r="B37" s="180" t="s">
        <v>330</v>
      </c>
      <c r="C37" s="900">
        <v>929.82969027000013</v>
      </c>
      <c r="D37" s="987">
        <f t="shared" si="5"/>
        <v>5.0574604637414589E-2</v>
      </c>
      <c r="E37" s="900">
        <v>1035.6513263500001</v>
      </c>
      <c r="F37" s="987">
        <f t="shared" si="6"/>
        <v>5.3372623594808891E-2</v>
      </c>
      <c r="G37" s="1058">
        <v>1143.33295871</v>
      </c>
      <c r="H37" s="1091">
        <f t="shared" si="7"/>
        <v>5.1276290768966025E-2</v>
      </c>
      <c r="I37" s="1421">
        <f t="shared" si="8"/>
        <v>0.11380754689525123</v>
      </c>
      <c r="J37" s="1422">
        <f t="shared" si="9"/>
        <v>0.10397479307974031</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21" customHeight="1">
      <c r="A38" s="177">
        <v>3</v>
      </c>
      <c r="B38" s="180" t="s">
        <v>329</v>
      </c>
      <c r="C38" s="900">
        <v>1029.55044791</v>
      </c>
      <c r="D38" s="987">
        <f t="shared" si="5"/>
        <v>5.5998541885882068E-2</v>
      </c>
      <c r="E38" s="900">
        <v>1179.4983072399998</v>
      </c>
      <c r="F38" s="987">
        <f t="shared" si="6"/>
        <v>6.078582393642367E-2</v>
      </c>
      <c r="G38" s="1058">
        <v>1361.30414995</v>
      </c>
      <c r="H38" s="1091">
        <f t="shared" si="7"/>
        <v>6.1051880719500344E-2</v>
      </c>
      <c r="I38" s="1421">
        <f t="shared" si="8"/>
        <v>0.14564401349578915</v>
      </c>
      <c r="J38" s="1422">
        <f t="shared" si="9"/>
        <v>0.15413828200857863</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21" customHeight="1">
      <c r="A39" s="177">
        <v>4</v>
      </c>
      <c r="B39" s="180" t="s">
        <v>328</v>
      </c>
      <c r="C39" s="900">
        <v>651.60079156999996</v>
      </c>
      <c r="D39" s="987">
        <f t="shared" si="5"/>
        <v>3.5441385406299465E-2</v>
      </c>
      <c r="E39" s="900">
        <v>772.93134110000017</v>
      </c>
      <c r="F39" s="987">
        <f t="shared" si="6"/>
        <v>3.9833264809839584E-2</v>
      </c>
      <c r="G39" s="1058">
        <v>948.62149266999995</v>
      </c>
      <c r="H39" s="1091">
        <f t="shared" si="7"/>
        <v>4.2543854891333728E-2</v>
      </c>
      <c r="I39" s="1421">
        <f t="shared" si="8"/>
        <v>0.18620380929504435</v>
      </c>
      <c r="J39" s="1422">
        <f t="shared" si="9"/>
        <v>0.22730369727273017</v>
      </c>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1" customHeight="1">
      <c r="A40" s="177">
        <v>5</v>
      </c>
      <c r="B40" s="180" t="s">
        <v>327</v>
      </c>
      <c r="C40" s="900">
        <v>437.15970903999994</v>
      </c>
      <c r="D40" s="987">
        <f t="shared" si="5"/>
        <v>2.3777665608510759E-2</v>
      </c>
      <c r="E40" s="900">
        <v>505.74895690000005</v>
      </c>
      <c r="F40" s="987">
        <f t="shared" si="6"/>
        <v>2.6063934862348207E-2</v>
      </c>
      <c r="G40" s="1058">
        <v>614.88780954999993</v>
      </c>
      <c r="H40" s="1091">
        <f t="shared" si="7"/>
        <v>2.7576539163492793E-2</v>
      </c>
      <c r="I40" s="1421">
        <f t="shared" si="8"/>
        <v>0.1568974597650403</v>
      </c>
      <c r="J40" s="1422">
        <f t="shared" si="9"/>
        <v>0.21579649579302942</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21" customHeight="1">
      <c r="A41" s="177">
        <v>6</v>
      </c>
      <c r="B41" s="180" t="s">
        <v>342</v>
      </c>
      <c r="C41" s="900">
        <v>603.87255077000009</v>
      </c>
      <c r="D41" s="987">
        <f t="shared" si="5"/>
        <v>3.2845386446749794E-2</v>
      </c>
      <c r="E41" s="900">
        <v>728.71101442999986</v>
      </c>
      <c r="F41" s="987">
        <f t="shared" si="6"/>
        <v>3.7554356078157242E-2</v>
      </c>
      <c r="G41" s="1058">
        <v>907.82223938999994</v>
      </c>
      <c r="H41" s="1091">
        <f t="shared" si="7"/>
        <v>4.0714086617442302E-2</v>
      </c>
      <c r="I41" s="1421">
        <f t="shared" si="8"/>
        <v>0.20672981989464134</v>
      </c>
      <c r="J41" s="1422">
        <f t="shared" si="9"/>
        <v>0.24579184534503223</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21" customHeight="1">
      <c r="A42" s="177">
        <v>7</v>
      </c>
      <c r="B42" s="180" t="s">
        <v>326</v>
      </c>
      <c r="C42" s="900">
        <v>933.85311067999999</v>
      </c>
      <c r="D42" s="987">
        <f t="shared" si="5"/>
        <v>5.0793443526573702E-2</v>
      </c>
      <c r="E42" s="900">
        <v>1098.5904417699999</v>
      </c>
      <c r="F42" s="987">
        <f t="shared" si="6"/>
        <v>5.6616211114308312E-2</v>
      </c>
      <c r="G42" s="1058">
        <v>1306.8025338099999</v>
      </c>
      <c r="H42" s="1091">
        <f t="shared" si="7"/>
        <v>5.8607587746676092E-2</v>
      </c>
      <c r="I42" s="1421">
        <f t="shared" si="8"/>
        <v>0.17640604202736315</v>
      </c>
      <c r="J42" s="1422">
        <f t="shared" si="9"/>
        <v>0.18952658254020305</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21" customHeight="1">
      <c r="A43" s="177">
        <v>8</v>
      </c>
      <c r="B43" s="180" t="s">
        <v>325</v>
      </c>
      <c r="C43" s="900">
        <v>1635.5496809000001</v>
      </c>
      <c r="D43" s="987">
        <f t="shared" si="5"/>
        <v>8.8959601249501932E-2</v>
      </c>
      <c r="E43" s="900">
        <v>1797.8628251400003</v>
      </c>
      <c r="F43" s="987">
        <f t="shared" si="6"/>
        <v>9.2653437889643794E-2</v>
      </c>
      <c r="G43" s="1058">
        <v>2122.00836114</v>
      </c>
      <c r="H43" s="1091">
        <f t="shared" si="7"/>
        <v>9.5168005882344586E-2</v>
      </c>
      <c r="I43" s="1421">
        <f t="shared" si="8"/>
        <v>9.9240729973230454E-2</v>
      </c>
      <c r="J43" s="1422">
        <f t="shared" si="9"/>
        <v>0.18029492098472999</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21" customHeight="1">
      <c r="A44" s="177">
        <v>9</v>
      </c>
      <c r="B44" s="180" t="s">
        <v>324</v>
      </c>
      <c r="C44" s="900">
        <v>1343.16159098</v>
      </c>
      <c r="D44" s="987">
        <f t="shared" si="5"/>
        <v>7.3056245825242547E-2</v>
      </c>
      <c r="E44" s="900">
        <v>1478.08829612</v>
      </c>
      <c r="F44" s="987">
        <f t="shared" si="6"/>
        <v>7.6173754874373972E-2</v>
      </c>
      <c r="G44" s="1058">
        <v>1629.8089984400001</v>
      </c>
      <c r="H44" s="1091">
        <f t="shared" si="7"/>
        <v>7.3093808295509793E-2</v>
      </c>
      <c r="I44" s="1421">
        <f t="shared" si="8"/>
        <v>0.10045455889008448</v>
      </c>
      <c r="J44" s="1422">
        <f t="shared" si="9"/>
        <v>0.10264657579541683</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21" customHeight="1">
      <c r="A45" s="177">
        <v>10</v>
      </c>
      <c r="B45" s="180" t="s">
        <v>323</v>
      </c>
      <c r="C45" s="900">
        <v>2609.9150536600005</v>
      </c>
      <c r="D45" s="987">
        <f t="shared" si="5"/>
        <v>0.1419565575904152</v>
      </c>
      <c r="E45" s="900">
        <v>2684.3235303199999</v>
      </c>
      <c r="F45" s="987">
        <f t="shared" si="6"/>
        <v>0.13833747492545556</v>
      </c>
      <c r="G45" s="1058">
        <v>2903.0911050100003</v>
      </c>
      <c r="H45" s="1091">
        <f t="shared" si="7"/>
        <v>0.13019806915847784</v>
      </c>
      <c r="I45" s="1421">
        <f t="shared" si="8"/>
        <v>2.8509922786817569E-2</v>
      </c>
      <c r="J45" s="1422">
        <f t="shared" si="9"/>
        <v>8.1498214436141747E-2</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21" customHeight="1">
      <c r="A46" s="177">
        <v>11</v>
      </c>
      <c r="B46" s="180" t="s">
        <v>322</v>
      </c>
      <c r="C46" s="900">
        <v>2879.9064696800001</v>
      </c>
      <c r="D46" s="987">
        <f t="shared" si="5"/>
        <v>0.15664172979301738</v>
      </c>
      <c r="E46" s="900">
        <v>2532.0007672299994</v>
      </c>
      <c r="F46" s="987">
        <f t="shared" si="6"/>
        <v>0.13048747242705067</v>
      </c>
      <c r="G46" s="1058">
        <v>2997.3465936900002</v>
      </c>
      <c r="H46" s="1091">
        <f t="shared" si="7"/>
        <v>0.13442524708360276</v>
      </c>
      <c r="I46" s="1421">
        <f t="shared" si="8"/>
        <v>-0.12080451435239081</v>
      </c>
      <c r="J46" s="1422">
        <f t="shared" si="9"/>
        <v>0.18378581574013014</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21" customHeight="1" thickBot="1">
      <c r="A47" s="542">
        <v>12</v>
      </c>
      <c r="B47" s="577" t="s">
        <v>364</v>
      </c>
      <c r="C47" s="901">
        <v>4432.070957670001</v>
      </c>
      <c r="D47" s="1092">
        <f t="shared" si="5"/>
        <v>0.24106590567573716</v>
      </c>
      <c r="E47" s="901">
        <v>4512.5474195500001</v>
      </c>
      <c r="F47" s="1092">
        <f t="shared" si="6"/>
        <v>0.2325555800002653</v>
      </c>
      <c r="G47" s="1058">
        <v>4974.0588125100003</v>
      </c>
      <c r="H47" s="1093">
        <f t="shared" si="7"/>
        <v>0.22307699959946051</v>
      </c>
      <c r="I47" s="1423">
        <f t="shared" si="8"/>
        <v>1.8157755741868047E-2</v>
      </c>
      <c r="J47" s="1424">
        <f t="shared" si="9"/>
        <v>0.10227291816603735</v>
      </c>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ht="30.75" customHeight="1" thickTop="1" thickBot="1">
      <c r="A48" s="110" t="s">
        <v>57</v>
      </c>
      <c r="B48" s="122"/>
      <c r="C48" s="83">
        <f>'Q54 LTTV'!C35</f>
        <v>18385.308139060002</v>
      </c>
      <c r="D48" s="48">
        <f t="shared" si="5"/>
        <v>1</v>
      </c>
      <c r="E48" s="83">
        <f>'Q54 LTTV'!E35</f>
        <v>19404.167466309998</v>
      </c>
      <c r="F48" s="48">
        <f t="shared" si="6"/>
        <v>1</v>
      </c>
      <c r="G48" s="951">
        <v>22297.49737284</v>
      </c>
      <c r="H48" s="138">
        <f t="shared" si="7"/>
        <v>1</v>
      </c>
      <c r="I48" s="1404">
        <f t="shared" si="8"/>
        <v>5.541703840608507E-2</v>
      </c>
      <c r="J48" s="1425">
        <f t="shared" si="9"/>
        <v>0.1491086856240276</v>
      </c>
      <c r="K48" s="31"/>
      <c r="M48" s="31"/>
    </row>
    <row r="49" spans="1:63" ht="15.6" customHeight="1" thickTop="1">
      <c r="A49" s="87"/>
      <c r="B49" s="87"/>
      <c r="C49" s="1010"/>
      <c r="D49" s="357"/>
      <c r="E49" s="1010"/>
      <c r="F49" s="357"/>
      <c r="G49" s="1140"/>
      <c r="H49" s="357"/>
      <c r="I49" s="1426"/>
      <c r="J49" s="1426"/>
      <c r="K49" s="31"/>
      <c r="M49" s="31"/>
    </row>
    <row r="50" spans="1:63" s="16" customFormat="1" ht="14.25" customHeight="1">
      <c r="A50" s="199" t="str">
        <f>+data!A1</f>
        <v>Fonte: AT - Autoridade Tributária e Aduaneira</v>
      </c>
      <c r="C50" s="867"/>
      <c r="D50" s="867"/>
      <c r="E50" s="867"/>
      <c r="F50" s="867"/>
      <c r="G50" s="1060"/>
      <c r="H50" s="867"/>
      <c r="I50" s="871"/>
      <c r="J50" s="871"/>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row>
    <row r="51" spans="1:63" s="16" customFormat="1" ht="14.25" customHeight="1">
      <c r="A51" s="1636" t="str">
        <f>+data!A2</f>
        <v>Data: 2015-11</v>
      </c>
      <c r="B51" s="1636"/>
      <c r="C51" s="872"/>
      <c r="D51" s="873"/>
      <c r="E51" s="873"/>
      <c r="F51" s="873"/>
      <c r="G51" s="1063"/>
      <c r="H51" s="874"/>
      <c r="I51" s="871"/>
      <c r="J51" s="871"/>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row>
    <row r="52" spans="1:63">
      <c r="A52" s="1631"/>
      <c r="B52" s="1631"/>
      <c r="C52" s="805"/>
      <c r="D52" s="98"/>
      <c r="E52" s="240"/>
      <c r="F52" s="98"/>
      <c r="G52" s="647"/>
      <c r="H52" s="98"/>
    </row>
    <row r="53" spans="1:63" ht="15.95" customHeight="1">
      <c r="C53" s="1010"/>
      <c r="D53" s="1010"/>
      <c r="E53" s="1010"/>
      <c r="F53" s="1010"/>
      <c r="G53" s="1140"/>
      <c r="H53" s="1010"/>
      <c r="I53" s="1147"/>
      <c r="J53" s="1147"/>
    </row>
    <row r="54" spans="1:63">
      <c r="C54" s="219"/>
      <c r="D54" s="17"/>
      <c r="E54" s="219"/>
      <c r="F54" s="17"/>
      <c r="G54" s="219"/>
      <c r="H54" s="17"/>
      <c r="I54" s="1147"/>
      <c r="J54" s="1147"/>
    </row>
    <row r="55" spans="1:63">
      <c r="C55" s="219"/>
      <c r="D55" s="17"/>
      <c r="E55" s="219"/>
      <c r="F55" s="17"/>
      <c r="G55" s="219"/>
      <c r="H55" s="17"/>
      <c r="I55" s="1147"/>
      <c r="J55" s="1147"/>
    </row>
    <row r="56" spans="1:63">
      <c r="C56" s="219"/>
      <c r="D56" s="17"/>
      <c r="E56" s="219"/>
      <c r="F56" s="17"/>
      <c r="G56" s="219"/>
      <c r="H56" s="17"/>
      <c r="I56" s="1147"/>
      <c r="J56" s="1147"/>
    </row>
    <row r="57" spans="1:63" ht="21" customHeight="1"/>
    <row r="60" spans="1:63" ht="9" customHeight="1"/>
  </sheetData>
  <mergeCells count="6">
    <mergeCell ref="A51:B51"/>
    <mergeCell ref="A52:B52"/>
    <mergeCell ref="I8:J9"/>
    <mergeCell ref="I31:J32"/>
    <mergeCell ref="A8:B9"/>
    <mergeCell ref="A31:B32"/>
  </mergeCells>
  <phoneticPr fontId="37" type="noConversion"/>
  <printOptions horizontalCentered="1"/>
  <pageMargins left="0.6692913385826772" right="0.39370078740157483" top="0.78740157480314965" bottom="0" header="0.55118110236220474" footer="0"/>
  <pageSetup paperSize="9" scale="76" orientation="portrait" r:id="rId1"/>
  <headerFooter alignWithMargins="0"/>
  <ignoredErrors>
    <ignoredError sqref="G26 E25 G28:G33" formula="1"/>
    <ignoredError sqref="I33 I10" twoDigitTextYear="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3" enableFormatConditionsCalculation="0">
    <tabColor theme="6" tint="0.59999389629810485"/>
    <pageSetUpPr fitToPage="1"/>
  </sheetPr>
  <dimension ref="A1:BK61"/>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140" customWidth="1"/>
    <col min="11" max="11" width="14.7109375" style="26" customWidth="1"/>
    <col min="12" max="12" width="6.5703125" style="26" customWidth="1"/>
    <col min="13" max="13" width="16.28515625" style="26" customWidth="1"/>
    <col min="14" max="14" width="5.5703125" style="26" customWidth="1"/>
    <col min="15" max="15" width="13.7109375" style="26" customWidth="1"/>
    <col min="16" max="16" width="6.5703125" style="26" customWidth="1"/>
    <col min="17" max="17" width="14.7109375" style="26" customWidth="1"/>
    <col min="18" max="18" width="4" style="26" customWidth="1"/>
    <col min="19" max="19" width="13.7109375" style="26" customWidth="1"/>
    <col min="20" max="20" width="6.5703125" style="26" customWidth="1"/>
    <col min="21" max="21" width="16.28515625" style="26" customWidth="1"/>
    <col min="22" max="22" width="6.5703125" style="26" customWidth="1"/>
    <col min="23" max="23" width="14.7109375" style="26" customWidth="1"/>
    <col min="24" max="24" width="6.5703125" style="26" customWidth="1"/>
    <col min="25" max="25" width="14.7109375" style="26" customWidth="1"/>
    <col min="26" max="26" width="3" style="26" customWidth="1"/>
    <col min="27" max="27" width="12.7109375" style="26" customWidth="1"/>
    <col min="28" max="28" width="6.5703125" style="26" customWidth="1"/>
    <col min="29" max="29" width="14.7109375" style="26" customWidth="1"/>
    <col min="30" max="30" width="6.5703125" style="26" customWidth="1"/>
    <col min="31" max="31" width="16.28515625" style="26" customWidth="1"/>
    <col min="32" max="32" width="6.5703125" style="26" customWidth="1"/>
    <col min="33" max="33" width="16.28515625" style="26" customWidth="1"/>
    <col min="34" max="34" width="6.5703125" style="26" customWidth="1"/>
    <col min="35" max="35" width="14.7109375" style="26" customWidth="1"/>
    <col min="36" max="36" width="4" style="26" customWidth="1"/>
    <col min="37" max="37" width="12.7109375" style="26" customWidth="1"/>
    <col min="38" max="38" width="6.5703125" style="26" customWidth="1"/>
    <col min="39" max="39" width="14.7109375" style="26" customWidth="1"/>
    <col min="40" max="40" width="6.5703125" style="26" customWidth="1"/>
    <col min="41" max="41" width="14.7109375" style="26" customWidth="1"/>
    <col min="42" max="42" width="5.5703125" style="26" customWidth="1"/>
    <col min="43" max="43" width="13.7109375" style="26" customWidth="1"/>
    <col min="44" max="44" width="6.5703125" style="26" customWidth="1"/>
    <col min="45" max="45" width="14.7109375" style="26" customWidth="1"/>
    <col min="46" max="46" width="6.5703125" style="26" customWidth="1"/>
    <col min="47" max="47" width="14.7109375" style="26" customWidth="1"/>
    <col min="48" max="48" width="6.5703125" style="26" customWidth="1"/>
    <col min="49" max="49" width="13.7109375" style="26" customWidth="1"/>
    <col min="50" max="50" width="6.5703125" style="26" customWidth="1"/>
    <col min="51" max="51" width="14.7109375" style="26" customWidth="1"/>
    <col min="52" max="52" width="6.5703125" style="26" customWidth="1"/>
    <col min="53" max="53" width="13.7109375" style="26" customWidth="1"/>
    <col min="54" max="54" width="5.5703125" style="26" customWidth="1"/>
    <col min="55" max="55" width="14.7109375" style="26" customWidth="1"/>
    <col min="56" max="56" width="5.5703125" style="26" customWidth="1"/>
    <col min="57" max="57" width="14.7109375" style="26" customWidth="1"/>
    <col min="58" max="58" width="7.5703125" style="26" customWidth="1"/>
    <col min="59" max="59" width="18.28515625" style="26" customWidth="1"/>
    <col min="60" max="60" width="5.5703125" style="26" customWidth="1"/>
    <col min="61" max="61" width="14.7109375" style="26" customWidth="1"/>
    <col min="62" max="62" width="7.5703125" style="26" customWidth="1"/>
    <col min="63" max="63" width="17.28515625" style="26" customWidth="1"/>
  </cols>
  <sheetData>
    <row r="1" spans="1:63" s="195" customFormat="1" ht="27.75">
      <c r="A1" s="1183" t="s">
        <v>706</v>
      </c>
      <c r="B1" s="206"/>
      <c r="C1" s="206"/>
      <c r="D1" s="206"/>
      <c r="E1" s="206"/>
      <c r="F1" s="206"/>
      <c r="G1" s="206"/>
      <c r="H1" s="206"/>
      <c r="I1" s="206"/>
    </row>
    <row r="2" spans="1:63" s="454" customFormat="1" ht="26.25">
      <c r="A2" s="706" t="s">
        <v>526</v>
      </c>
      <c r="C2" s="216"/>
      <c r="D2" s="662"/>
      <c r="E2" s="216"/>
      <c r="F2" s="662"/>
      <c r="G2" s="216"/>
      <c r="H2" s="662"/>
      <c r="I2" s="290"/>
      <c r="J2" s="290"/>
    </row>
    <row r="3" spans="1:63" s="454" customFormat="1" ht="21.75" customHeight="1">
      <c r="A3" s="456"/>
      <c r="B3" s="456"/>
      <c r="C3" s="543"/>
      <c r="D3" s="456"/>
      <c r="E3" s="543"/>
      <c r="F3" s="456"/>
      <c r="G3" s="543"/>
      <c r="H3" s="456"/>
      <c r="I3" s="551"/>
      <c r="J3" s="551"/>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row>
    <row r="4" spans="1:63" s="626" customFormat="1" ht="33" customHeight="1">
      <c r="A4" s="663" t="s">
        <v>616</v>
      </c>
      <c r="B4" s="624"/>
      <c r="C4" s="624"/>
      <c r="D4" s="624"/>
      <c r="E4" s="624"/>
      <c r="F4" s="624"/>
      <c r="G4" s="624"/>
      <c r="H4" s="624"/>
      <c r="I4" s="624"/>
      <c r="J4" s="624"/>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row>
    <row r="5" spans="1:63" ht="17.25" customHeight="1">
      <c r="A5" s="319" t="s">
        <v>164</v>
      </c>
      <c r="B5" s="112"/>
      <c r="C5" s="22"/>
      <c r="D5" s="22"/>
      <c r="E5" s="22"/>
      <c r="F5" s="22"/>
      <c r="G5" s="22"/>
      <c r="H5" s="22"/>
      <c r="I5" s="89"/>
      <c r="J5" s="89"/>
    </row>
    <row r="6" spans="1:63" ht="25.5" customHeight="1">
      <c r="A6" s="253" t="s">
        <v>153</v>
      </c>
      <c r="B6" s="158"/>
      <c r="C6" s="158"/>
      <c r="D6" s="158"/>
      <c r="E6" s="212"/>
      <c r="F6" s="158"/>
      <c r="G6" s="158"/>
      <c r="H6" s="158"/>
      <c r="I6" s="158"/>
      <c r="J6" s="158"/>
    </row>
    <row r="7" spans="1:63" ht="24" thickBot="1">
      <c r="A7" s="28"/>
      <c r="B7" s="113"/>
      <c r="C7" s="239"/>
      <c r="D7" s="114"/>
      <c r="E7" s="239"/>
      <c r="F7" s="114"/>
      <c r="G7" s="239"/>
      <c r="H7" s="114"/>
    </row>
    <row r="8" spans="1:63" ht="15.95" customHeight="1" thickTop="1">
      <c r="A8" s="1632" t="s">
        <v>573</v>
      </c>
      <c r="B8" s="1633"/>
      <c r="C8" s="264"/>
      <c r="D8" s="90"/>
      <c r="E8" s="264"/>
      <c r="F8" s="722"/>
      <c r="G8" s="1054"/>
      <c r="H8" s="116"/>
      <c r="I8" s="1613" t="s">
        <v>435</v>
      </c>
      <c r="J8" s="1614"/>
    </row>
    <row r="9" spans="1:63" ht="15.95" customHeight="1" thickBot="1">
      <c r="A9" s="1634"/>
      <c r="B9" s="1635"/>
      <c r="C9" s="118">
        <v>2012</v>
      </c>
      <c r="D9" s="117" t="s">
        <v>73</v>
      </c>
      <c r="E9" s="118">
        <v>2013</v>
      </c>
      <c r="F9" s="723" t="s">
        <v>73</v>
      </c>
      <c r="G9" s="1055">
        <v>2014</v>
      </c>
      <c r="H9" s="286" t="s">
        <v>73</v>
      </c>
      <c r="I9" s="1615"/>
      <c r="J9" s="1616"/>
    </row>
    <row r="10" spans="1:63" ht="15.95" customHeight="1" thickTop="1" thickBot="1">
      <c r="A10" s="119" t="s">
        <v>142</v>
      </c>
      <c r="B10" s="120"/>
      <c r="C10" s="266"/>
      <c r="D10" s="94"/>
      <c r="E10" s="266"/>
      <c r="F10" s="724"/>
      <c r="G10" s="1056"/>
      <c r="H10" s="121"/>
      <c r="I10" s="1410" t="s">
        <v>580</v>
      </c>
      <c r="J10" s="1418" t="s">
        <v>630</v>
      </c>
    </row>
    <row r="11" spans="1:63" s="33" customFormat="1" ht="21" customHeight="1" thickTop="1">
      <c r="A11" s="542"/>
      <c r="B11" s="561" t="str">
        <f>+B34</f>
        <v>Desconhecido</v>
      </c>
      <c r="C11" s="895">
        <v>1502</v>
      </c>
      <c r="D11" s="1108">
        <f t="shared" ref="D11:D25" si="0">+C11/C$25</f>
        <v>7.9810834506761595E-3</v>
      </c>
      <c r="E11" s="895">
        <v>1577</v>
      </c>
      <c r="F11" s="1108">
        <f t="shared" ref="F11:F25" si="1">+E11/E$25</f>
        <v>7.8568332527887523E-3</v>
      </c>
      <c r="G11" s="1057">
        <v>997</v>
      </c>
      <c r="H11" s="1129">
        <f t="shared" ref="H11:H25" si="2">+G11/G$25</f>
        <v>4.5946817825706253E-3</v>
      </c>
      <c r="I11" s="1434">
        <f t="shared" ref="I11:I25" si="3">IF(C11&gt;0,(E11-C11)/C11,"-")</f>
        <v>4.9933422103861515E-2</v>
      </c>
      <c r="J11" s="1435">
        <f t="shared" ref="J11:J25" si="4">IF(E11&gt;0,(G11-E11)/E11,"-")</f>
        <v>-0.36778693722257449</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1" customHeight="1">
      <c r="A12" s="177">
        <v>0</v>
      </c>
      <c r="B12" s="178" t="s">
        <v>354</v>
      </c>
      <c r="C12" s="900">
        <v>1</v>
      </c>
      <c r="D12" s="1108">
        <f t="shared" si="0"/>
        <v>5.3136374505167514E-6</v>
      </c>
      <c r="E12" s="900">
        <v>1</v>
      </c>
      <c r="F12" s="1108">
        <f t="shared" si="1"/>
        <v>4.9821390315718149E-6</v>
      </c>
      <c r="G12" s="1058">
        <v>2</v>
      </c>
      <c r="H12" s="1129">
        <f t="shared" si="2"/>
        <v>9.2170146089681558E-6</v>
      </c>
      <c r="I12" s="1436">
        <f t="shared" si="3"/>
        <v>0</v>
      </c>
      <c r="J12" s="1437">
        <f t="shared" si="4"/>
        <v>1</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1" customHeight="1">
      <c r="A13" s="177">
        <v>1</v>
      </c>
      <c r="B13" s="178" t="s">
        <v>353</v>
      </c>
      <c r="C13" s="900">
        <v>9430</v>
      </c>
      <c r="D13" s="1108">
        <f t="shared" si="0"/>
        <v>5.0107601158372962E-2</v>
      </c>
      <c r="E13" s="900">
        <v>9625</v>
      </c>
      <c r="F13" s="1108">
        <f t="shared" si="1"/>
        <v>4.7953088178878722E-2</v>
      </c>
      <c r="G13" s="1058">
        <v>10489</v>
      </c>
      <c r="H13" s="1129">
        <f t="shared" si="2"/>
        <v>4.833863311673349E-2</v>
      </c>
      <c r="I13" s="1436">
        <f t="shared" si="3"/>
        <v>2.0678685047720042E-2</v>
      </c>
      <c r="J13" s="1437">
        <f t="shared" si="4"/>
        <v>8.9766233766233772E-2</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1" customHeight="1">
      <c r="A14" s="177">
        <v>2</v>
      </c>
      <c r="B14" s="180" t="s">
        <v>330</v>
      </c>
      <c r="C14" s="900">
        <v>96329</v>
      </c>
      <c r="D14" s="1108">
        <f t="shared" si="0"/>
        <v>0.51185738197082808</v>
      </c>
      <c r="E14" s="900">
        <v>103433</v>
      </c>
      <c r="F14" s="1108">
        <f t="shared" si="1"/>
        <v>0.51531758645256753</v>
      </c>
      <c r="G14" s="1058">
        <v>114987</v>
      </c>
      <c r="H14" s="1129">
        <f t="shared" si="2"/>
        <v>0.52991842942071066</v>
      </c>
      <c r="I14" s="1436">
        <f t="shared" si="3"/>
        <v>7.3747261987563456E-2</v>
      </c>
      <c r="J14" s="1437">
        <f t="shared" si="4"/>
        <v>0.11170516179555848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1" customHeight="1">
      <c r="A15" s="177">
        <v>3</v>
      </c>
      <c r="B15" s="180" t="s">
        <v>329</v>
      </c>
      <c r="C15" s="900">
        <v>44788</v>
      </c>
      <c r="D15" s="1108">
        <f t="shared" si="0"/>
        <v>0.23798719413374425</v>
      </c>
      <c r="E15" s="900">
        <v>47549</v>
      </c>
      <c r="F15" s="1108">
        <f t="shared" si="1"/>
        <v>0.23689572881220824</v>
      </c>
      <c r="G15" s="1058">
        <v>49676</v>
      </c>
      <c r="H15" s="1129">
        <f t="shared" si="2"/>
        <v>0.22893220885755103</v>
      </c>
      <c r="I15" s="1436">
        <f t="shared" si="3"/>
        <v>6.1645976600875237E-2</v>
      </c>
      <c r="J15" s="1437">
        <f t="shared" si="4"/>
        <v>4.4732801951670911E-2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1" customHeight="1">
      <c r="A16" s="177">
        <v>4</v>
      </c>
      <c r="B16" s="180" t="s">
        <v>328</v>
      </c>
      <c r="C16" s="900">
        <v>15005</v>
      </c>
      <c r="D16" s="1108">
        <f t="shared" si="0"/>
        <v>7.9731129945003851E-2</v>
      </c>
      <c r="E16" s="900">
        <v>15959</v>
      </c>
      <c r="F16" s="1108">
        <f t="shared" si="1"/>
        <v>7.9509956804854592E-2</v>
      </c>
      <c r="G16" s="1058">
        <v>16887</v>
      </c>
      <c r="H16" s="1129">
        <f t="shared" si="2"/>
        <v>7.7823862850822614E-2</v>
      </c>
      <c r="I16" s="1436">
        <f t="shared" si="3"/>
        <v>6.357880706431189E-2</v>
      </c>
      <c r="J16" s="1437">
        <f t="shared" si="4"/>
        <v>5.8149006830001883E-2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1" customHeight="1">
      <c r="A17" s="177">
        <v>5</v>
      </c>
      <c r="B17" s="180" t="s">
        <v>327</v>
      </c>
      <c r="C17" s="900">
        <v>6170</v>
      </c>
      <c r="D17" s="1108">
        <f t="shared" si="0"/>
        <v>3.2785143069688355E-2</v>
      </c>
      <c r="E17" s="900">
        <v>6687</v>
      </c>
      <c r="F17" s="1108">
        <f t="shared" si="1"/>
        <v>3.3315563704120726E-2</v>
      </c>
      <c r="G17" s="1058">
        <v>7102</v>
      </c>
      <c r="H17" s="1129">
        <f t="shared" si="2"/>
        <v>3.2729618876445918E-2</v>
      </c>
      <c r="I17" s="1436">
        <f t="shared" si="3"/>
        <v>8.3792544570502434E-2</v>
      </c>
      <c r="J17" s="1437">
        <f t="shared" si="4"/>
        <v>6.2060714819799613E-2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1" customHeight="1">
      <c r="A18" s="177">
        <v>6</v>
      </c>
      <c r="B18" s="180" t="s">
        <v>342</v>
      </c>
      <c r="C18" s="900">
        <v>5522</v>
      </c>
      <c r="D18" s="1108">
        <f t="shared" si="0"/>
        <v>2.9341906001753501E-2</v>
      </c>
      <c r="E18" s="900">
        <v>5894</v>
      </c>
      <c r="F18" s="1108">
        <f t="shared" si="1"/>
        <v>2.9364727452084276E-2</v>
      </c>
      <c r="G18" s="1058">
        <v>6203</v>
      </c>
      <c r="H18" s="1129">
        <f t="shared" si="2"/>
        <v>2.8586570809714735E-2</v>
      </c>
      <c r="I18" s="1436">
        <f t="shared" si="3"/>
        <v>6.7366896052155012E-2</v>
      </c>
      <c r="J18" s="1437">
        <f t="shared" si="4"/>
        <v>5.2426196131659317E-2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1" customHeight="1">
      <c r="A19" s="177">
        <v>7</v>
      </c>
      <c r="B19" s="180" t="s">
        <v>326</v>
      </c>
      <c r="C19" s="900">
        <v>4444</v>
      </c>
      <c r="D19" s="1108">
        <f t="shared" si="0"/>
        <v>2.3613804830096442E-2</v>
      </c>
      <c r="E19" s="900">
        <v>4673</v>
      </c>
      <c r="F19" s="1108">
        <f t="shared" si="1"/>
        <v>2.3281535694535092E-2</v>
      </c>
      <c r="G19" s="1058">
        <v>5013</v>
      </c>
      <c r="H19" s="1129">
        <f t="shared" si="2"/>
        <v>2.3102447117378681E-2</v>
      </c>
      <c r="I19" s="1436">
        <f t="shared" si="3"/>
        <v>5.1530153015301533E-2</v>
      </c>
      <c r="J19" s="1437">
        <f t="shared" si="4"/>
        <v>7.2758399315215064E-2</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1" customHeight="1">
      <c r="A20" s="177">
        <v>8</v>
      </c>
      <c r="B20" s="180" t="s">
        <v>325</v>
      </c>
      <c r="C20" s="900">
        <v>3015</v>
      </c>
      <c r="D20" s="1108">
        <f t="shared" si="0"/>
        <v>1.6020616913308004E-2</v>
      </c>
      <c r="E20" s="900">
        <v>3193</v>
      </c>
      <c r="F20" s="1108">
        <f t="shared" si="1"/>
        <v>1.5907969927808806E-2</v>
      </c>
      <c r="G20" s="1058">
        <v>3372</v>
      </c>
      <c r="H20" s="1129">
        <f t="shared" si="2"/>
        <v>1.553988663072031E-2</v>
      </c>
      <c r="I20" s="1436">
        <f t="shared" si="3"/>
        <v>5.9038142620232173E-2</v>
      </c>
      <c r="J20" s="1437">
        <f t="shared" si="4"/>
        <v>5.6060131537738804E-2</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1" customHeight="1">
      <c r="A21" s="177">
        <v>9</v>
      </c>
      <c r="B21" s="180" t="s">
        <v>324</v>
      </c>
      <c r="C21" s="900">
        <v>980</v>
      </c>
      <c r="D21" s="1108">
        <f t="shared" si="0"/>
        <v>5.2073647015064162E-3</v>
      </c>
      <c r="E21" s="900">
        <v>1071</v>
      </c>
      <c r="F21" s="1108">
        <f t="shared" si="1"/>
        <v>5.3358709028134138E-3</v>
      </c>
      <c r="G21" s="1058">
        <v>1138</v>
      </c>
      <c r="H21" s="1129">
        <f t="shared" si="2"/>
        <v>5.24448131250288E-3</v>
      </c>
      <c r="I21" s="1436">
        <f t="shared" si="3"/>
        <v>9.285714285714286E-2</v>
      </c>
      <c r="J21" s="1437">
        <f t="shared" si="4"/>
        <v>6.2558356676003735E-2</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1" customHeight="1">
      <c r="A22" s="177">
        <v>10</v>
      </c>
      <c r="B22" s="180" t="s">
        <v>323</v>
      </c>
      <c r="C22" s="900">
        <v>687</v>
      </c>
      <c r="D22" s="1108">
        <f t="shared" si="0"/>
        <v>3.6504689285050082E-3</v>
      </c>
      <c r="E22" s="900">
        <v>744</v>
      </c>
      <c r="F22" s="1108">
        <f t="shared" si="1"/>
        <v>3.7067114394894302E-3</v>
      </c>
      <c r="G22" s="1058">
        <v>784</v>
      </c>
      <c r="H22" s="1129">
        <f t="shared" si="2"/>
        <v>3.6130697267155168E-3</v>
      </c>
      <c r="I22" s="1436">
        <f t="shared" si="3"/>
        <v>8.296943231441048E-2</v>
      </c>
      <c r="J22" s="1437">
        <f t="shared" si="4"/>
        <v>5.3763440860215055E-2</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1" customHeight="1">
      <c r="A23" s="177">
        <v>11</v>
      </c>
      <c r="B23" s="180" t="s">
        <v>322</v>
      </c>
      <c r="C23" s="900">
        <v>231</v>
      </c>
      <c r="D23" s="1108">
        <f t="shared" si="0"/>
        <v>1.2274502510693694E-3</v>
      </c>
      <c r="E23" s="900">
        <v>227</v>
      </c>
      <c r="F23" s="1108">
        <f t="shared" si="1"/>
        <v>1.130945560166802E-3</v>
      </c>
      <c r="G23" s="1058">
        <v>244</v>
      </c>
      <c r="H23" s="1129">
        <f t="shared" si="2"/>
        <v>1.1244757822941149E-3</v>
      </c>
      <c r="I23" s="1436">
        <f t="shared" si="3"/>
        <v>-1.7316017316017316E-2</v>
      </c>
      <c r="J23" s="1437">
        <f t="shared" si="4"/>
        <v>7.4889867841409691E-2</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1" customHeight="1" thickBot="1">
      <c r="A24" s="542">
        <v>12</v>
      </c>
      <c r="B24" s="577" t="s">
        <v>364</v>
      </c>
      <c r="C24" s="901">
        <v>91</v>
      </c>
      <c r="D24" s="1112">
        <f t="shared" si="0"/>
        <v>4.8354100799702436E-4</v>
      </c>
      <c r="E24" s="901">
        <v>84</v>
      </c>
      <c r="F24" s="1112">
        <f t="shared" si="1"/>
        <v>4.1849967865203249E-4</v>
      </c>
      <c r="G24" s="1058">
        <v>96</v>
      </c>
      <c r="H24" s="1130">
        <f t="shared" si="2"/>
        <v>4.4241670123047148E-4</v>
      </c>
      <c r="I24" s="1438">
        <f t="shared" si="3"/>
        <v>-7.6923076923076927E-2</v>
      </c>
      <c r="J24" s="1439">
        <f t="shared" si="4"/>
        <v>0.14285714285714285</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ht="30.75" customHeight="1" thickTop="1" thickBot="1">
      <c r="A25" s="110" t="s">
        <v>57</v>
      </c>
      <c r="B25" s="122"/>
      <c r="C25" s="83">
        <f>'Q55 MCTN'!C34</f>
        <v>188195</v>
      </c>
      <c r="D25" s="48">
        <f t="shared" si="0"/>
        <v>1</v>
      </c>
      <c r="E25" s="83">
        <f>'Q55 MCTN'!E34</f>
        <v>200717</v>
      </c>
      <c r="F25" s="48">
        <f t="shared" si="1"/>
        <v>1</v>
      </c>
      <c r="G25" s="951">
        <v>216990</v>
      </c>
      <c r="H25" s="138">
        <f t="shared" si="2"/>
        <v>1</v>
      </c>
      <c r="I25" s="1440">
        <f t="shared" si="3"/>
        <v>6.6537368155370757E-2</v>
      </c>
      <c r="J25" s="1441">
        <f t="shared" si="4"/>
        <v>8.107434846076815E-2</v>
      </c>
      <c r="K25" s="31"/>
      <c r="M25" s="31"/>
    </row>
    <row r="26" spans="1:63" ht="15.95" customHeight="1" thickTop="1">
      <c r="A26"/>
      <c r="B26"/>
      <c r="C26" s="240"/>
      <c r="D26" s="240"/>
      <c r="E26" s="240"/>
      <c r="F26" s="240"/>
      <c r="G26" s="647"/>
      <c r="H26" s="240"/>
      <c r="K26" s="31"/>
      <c r="M26" s="31"/>
    </row>
    <row r="27" spans="1:63" ht="15.95" customHeight="1">
      <c r="A27"/>
      <c r="B27"/>
      <c r="C27" s="1010"/>
      <c r="D27" s="1010"/>
      <c r="E27" s="1010"/>
      <c r="F27" s="1010"/>
      <c r="G27" s="1140"/>
      <c r="H27" s="1010"/>
      <c r="I27" s="1143"/>
      <c r="J27" s="89"/>
      <c r="K27" s="31"/>
      <c r="M27" s="31"/>
    </row>
    <row r="28" spans="1:63" ht="24.75" customHeight="1">
      <c r="A28" s="272" t="s">
        <v>55</v>
      </c>
      <c r="B28" s="212"/>
      <c r="C28" s="1142"/>
      <c r="D28" s="1142"/>
      <c r="E28" s="1142"/>
      <c r="F28" s="1142"/>
      <c r="G28" s="1144"/>
      <c r="H28" s="1142"/>
      <c r="I28" s="1142"/>
      <c r="J28" s="212"/>
      <c r="K28" s="31"/>
      <c r="M28" s="31"/>
    </row>
    <row r="29" spans="1:63">
      <c r="C29" s="219"/>
      <c r="D29" s="17"/>
      <c r="E29" s="219"/>
      <c r="F29" s="17"/>
      <c r="G29" s="232"/>
      <c r="H29" s="17"/>
      <c r="I29" s="1147"/>
      <c r="K29" s="31"/>
      <c r="L29"/>
      <c r="M29" s="31"/>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27" customHeight="1" thickBot="1">
      <c r="B30"/>
      <c r="C30" s="195"/>
      <c r="D30"/>
      <c r="E30" s="195"/>
      <c r="F30"/>
      <c r="G30" s="216"/>
      <c r="H30"/>
      <c r="I30" s="123"/>
      <c r="J30" s="123" t="s">
        <v>141</v>
      </c>
      <c r="K30" s="31"/>
      <c r="L30"/>
      <c r="M30" s="3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5.95" customHeight="1" thickTop="1">
      <c r="A31" s="1632" t="s">
        <v>573</v>
      </c>
      <c r="B31" s="1633"/>
      <c r="C31" s="264"/>
      <c r="D31" s="90"/>
      <c r="E31" s="264"/>
      <c r="F31" s="722"/>
      <c r="G31" s="1054"/>
      <c r="H31" s="116"/>
      <c r="I31" s="1613" t="s">
        <v>435</v>
      </c>
      <c r="J31" s="1614"/>
      <c r="K31" s="31"/>
      <c r="M31" s="31"/>
    </row>
    <row r="32" spans="1:63" ht="15.95" customHeight="1" thickBot="1">
      <c r="A32" s="1634"/>
      <c r="B32" s="1635"/>
      <c r="C32" s="118">
        <v>2012</v>
      </c>
      <c r="D32" s="117" t="s">
        <v>73</v>
      </c>
      <c r="E32" s="118">
        <v>2013</v>
      </c>
      <c r="F32" s="723" t="s">
        <v>73</v>
      </c>
      <c r="G32" s="1055">
        <v>2014</v>
      </c>
      <c r="H32" s="286" t="s">
        <v>73</v>
      </c>
      <c r="I32" s="1615"/>
      <c r="J32" s="1616"/>
      <c r="K32" s="31"/>
      <c r="M32" s="31"/>
    </row>
    <row r="33" spans="1:63" ht="15.95" customHeight="1" thickTop="1" thickBot="1">
      <c r="A33" s="119" t="s">
        <v>142</v>
      </c>
      <c r="B33" s="120"/>
      <c r="C33" s="266"/>
      <c r="D33" s="94"/>
      <c r="E33" s="1241"/>
      <c r="F33" s="724"/>
      <c r="G33" s="1056"/>
      <c r="H33" s="121"/>
      <c r="I33" s="1410" t="s">
        <v>630</v>
      </c>
      <c r="J33" s="1418" t="s">
        <v>710</v>
      </c>
      <c r="K33" s="31"/>
      <c r="M33" s="31"/>
    </row>
    <row r="34" spans="1:63" s="33" customFormat="1" ht="21" customHeight="1" thickTop="1">
      <c r="A34" s="177"/>
      <c r="B34" s="563" t="s">
        <v>351</v>
      </c>
      <c r="C34" s="895">
        <v>81.428108040000012</v>
      </c>
      <c r="D34" s="1108">
        <f t="shared" ref="D34:D48" si="5">+C34/C$48</f>
        <v>5.8440489758092191E-3</v>
      </c>
      <c r="E34" s="895">
        <v>96.053322219999998</v>
      </c>
      <c r="F34" s="1108">
        <f t="shared" ref="F34:F48" si="6">+E34/E$48</f>
        <v>6.4749381775026085E-3</v>
      </c>
      <c r="G34" s="1057">
        <v>49.644091619999998</v>
      </c>
      <c r="H34" s="1129">
        <f t="shared" ref="H34:H48" si="7">+G34/G$48</f>
        <v>2.8186577386028855E-3</v>
      </c>
      <c r="I34" s="1434">
        <f t="shared" ref="I34:I48" si="8">IF(C34&gt;0,(E34-C34)/C34,"-")</f>
        <v>0.17960891554566916</v>
      </c>
      <c r="J34" s="1435">
        <f t="shared" ref="J34:J48" si="9">IF(E34&gt;0,(G34-E34)/E34,"-")</f>
        <v>-0.48316111850566246</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row>
    <row r="35" spans="1:63" s="33" customFormat="1" ht="21" customHeight="1">
      <c r="A35" s="177">
        <v>0</v>
      </c>
      <c r="B35" s="180" t="s">
        <v>350</v>
      </c>
      <c r="C35" s="900">
        <v>1.9754319999999999E-2</v>
      </c>
      <c r="D35" s="1108">
        <f t="shared" si="5"/>
        <v>1.4177563048265507E-6</v>
      </c>
      <c r="E35" s="900">
        <v>0.43438410999999999</v>
      </c>
      <c r="F35" s="1108">
        <f t="shared" si="6"/>
        <v>2.9281759261772387E-5</v>
      </c>
      <c r="G35" s="1058">
        <v>1.96949515</v>
      </c>
      <c r="H35" s="1129">
        <f t="shared" si="7"/>
        <v>1.1182262711504421E-4</v>
      </c>
      <c r="I35" s="1442" t="str">
        <f>IF(C35&gt;0.05,(E35-C35)/C35,"-")</f>
        <v>-</v>
      </c>
      <c r="J35" s="1437">
        <f>IF(E35&gt;0,(G35-E35)/E35,"-")</f>
        <v>3.5339944640240177</v>
      </c>
      <c r="K35" s="31"/>
      <c r="L35" s="31"/>
      <c r="M35" s="1048"/>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1" customHeight="1">
      <c r="A36" s="177">
        <v>1</v>
      </c>
      <c r="B36" s="180" t="s">
        <v>355</v>
      </c>
      <c r="C36" s="900">
        <v>335.07220302999997</v>
      </c>
      <c r="D36" s="1108">
        <f t="shared" si="5"/>
        <v>2.404794133222022E-2</v>
      </c>
      <c r="E36" s="900">
        <v>392.99477690999998</v>
      </c>
      <c r="F36" s="1108">
        <f t="shared" si="6"/>
        <v>2.6491711330353603E-2</v>
      </c>
      <c r="G36" s="1058">
        <v>573.52582353000003</v>
      </c>
      <c r="H36" s="1129">
        <f t="shared" si="7"/>
        <v>3.256325069165255E-2</v>
      </c>
      <c r="I36" s="1436">
        <f t="shared" si="8"/>
        <v>0.17286594756657281</v>
      </c>
      <c r="J36" s="1437">
        <f t="shared" si="9"/>
        <v>0.45937263604229422</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1" customHeight="1">
      <c r="A37" s="177">
        <v>2</v>
      </c>
      <c r="B37" s="180" t="s">
        <v>330</v>
      </c>
      <c r="C37" s="900">
        <v>778.73273563999999</v>
      </c>
      <c r="D37" s="1108">
        <f t="shared" si="5"/>
        <v>5.588920528413216E-2</v>
      </c>
      <c r="E37" s="900">
        <v>852.76589416000013</v>
      </c>
      <c r="F37" s="1108">
        <f t="shared" si="6"/>
        <v>5.7484804449783392E-2</v>
      </c>
      <c r="G37" s="1058">
        <v>1036.5841495499999</v>
      </c>
      <c r="H37" s="1129">
        <f t="shared" si="7"/>
        <v>5.8854454568468911E-2</v>
      </c>
      <c r="I37" s="1436">
        <f t="shared" si="8"/>
        <v>9.5068763815554944E-2</v>
      </c>
      <c r="J37" s="1437">
        <f t="shared" si="9"/>
        <v>0.21555535540157389</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21" customHeight="1">
      <c r="A38" s="177">
        <v>3</v>
      </c>
      <c r="B38" s="180" t="s">
        <v>329</v>
      </c>
      <c r="C38" s="900">
        <v>891.76466990000006</v>
      </c>
      <c r="D38" s="1108">
        <f t="shared" si="5"/>
        <v>6.4001442882989285E-2</v>
      </c>
      <c r="E38" s="900">
        <v>985.25802572999987</v>
      </c>
      <c r="F38" s="1108">
        <f t="shared" si="6"/>
        <v>6.6416076592108769E-2</v>
      </c>
      <c r="G38" s="1058">
        <v>1161.5907197000001</v>
      </c>
      <c r="H38" s="1129">
        <f t="shared" si="7"/>
        <v>6.5951990747125711E-2</v>
      </c>
      <c r="I38" s="1436">
        <f t="shared" si="8"/>
        <v>0.10484083860429669</v>
      </c>
      <c r="J38" s="1437">
        <f t="shared" si="9"/>
        <v>0.17897108104179249</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21" customHeight="1">
      <c r="A39" s="177">
        <v>4</v>
      </c>
      <c r="B39" s="180" t="s">
        <v>328</v>
      </c>
      <c r="C39" s="900">
        <v>565.48134768999989</v>
      </c>
      <c r="D39" s="1108">
        <f t="shared" si="5"/>
        <v>4.0584274525739802E-2</v>
      </c>
      <c r="E39" s="900">
        <v>636.12531672000011</v>
      </c>
      <c r="F39" s="1108">
        <f t="shared" si="6"/>
        <v>4.2881099827785499E-2</v>
      </c>
      <c r="G39" s="1058">
        <v>816.70175885000003</v>
      </c>
      <c r="H39" s="1129">
        <f t="shared" si="7"/>
        <v>4.6370124975471154E-2</v>
      </c>
      <c r="I39" s="1436">
        <f t="shared" si="8"/>
        <v>0.12492714272288898</v>
      </c>
      <c r="J39" s="1437">
        <f t="shared" si="9"/>
        <v>0.28386929019126478</v>
      </c>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1" customHeight="1">
      <c r="A40" s="177">
        <v>5</v>
      </c>
      <c r="B40" s="180" t="s">
        <v>327</v>
      </c>
      <c r="C40" s="900">
        <v>375.57838353999995</v>
      </c>
      <c r="D40" s="1108">
        <f t="shared" si="5"/>
        <v>2.6955046856606525E-2</v>
      </c>
      <c r="E40" s="900">
        <v>435.60792183000001</v>
      </c>
      <c r="F40" s="1108">
        <f t="shared" si="6"/>
        <v>2.9364256209894569E-2</v>
      </c>
      <c r="G40" s="1058">
        <v>529.09375297999998</v>
      </c>
      <c r="H40" s="1129">
        <f t="shared" si="7"/>
        <v>3.0040517463768238E-2</v>
      </c>
      <c r="I40" s="1436">
        <f t="shared" si="8"/>
        <v>0.15983225052569294</v>
      </c>
      <c r="J40" s="1437">
        <f t="shared" si="9"/>
        <v>0.21461003454038119</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21" customHeight="1">
      <c r="A41" s="177">
        <v>6</v>
      </c>
      <c r="B41" s="180" t="s">
        <v>342</v>
      </c>
      <c r="C41" s="900">
        <v>512.08229521999999</v>
      </c>
      <c r="D41" s="1108">
        <f t="shared" si="5"/>
        <v>3.6751854917719574E-2</v>
      </c>
      <c r="E41" s="900">
        <v>610.76538112000003</v>
      </c>
      <c r="F41" s="1108">
        <f t="shared" si="6"/>
        <v>4.1171590865468129E-2</v>
      </c>
      <c r="G41" s="1058">
        <v>769.38977755999997</v>
      </c>
      <c r="H41" s="1129">
        <f t="shared" si="7"/>
        <v>4.3683878176708726E-2</v>
      </c>
      <c r="I41" s="1436">
        <f t="shared" si="8"/>
        <v>0.19270942741264657</v>
      </c>
      <c r="J41" s="1437">
        <f t="shared" si="9"/>
        <v>0.25971412483975453</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21" customHeight="1">
      <c r="A42" s="177">
        <v>7</v>
      </c>
      <c r="B42" s="180" t="s">
        <v>326</v>
      </c>
      <c r="C42" s="900">
        <v>754.29753454000002</v>
      </c>
      <c r="D42" s="1108">
        <f t="shared" si="5"/>
        <v>5.413550480650349E-2</v>
      </c>
      <c r="E42" s="900">
        <v>877.55885996000006</v>
      </c>
      <c r="F42" s="1108">
        <f t="shared" si="6"/>
        <v>5.9156094073938736E-2</v>
      </c>
      <c r="G42" s="1058">
        <v>1075.3735263199999</v>
      </c>
      <c r="H42" s="1129">
        <f t="shared" si="7"/>
        <v>6.1056810849760931E-2</v>
      </c>
      <c r="I42" s="1436">
        <f t="shared" si="8"/>
        <v>0.16341207517689899</v>
      </c>
      <c r="J42" s="1437">
        <f t="shared" si="9"/>
        <v>0.22541469909951839</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21" customHeight="1">
      <c r="A43" s="177">
        <v>8</v>
      </c>
      <c r="B43" s="180" t="s">
        <v>325</v>
      </c>
      <c r="C43" s="900">
        <v>1308.46615542</v>
      </c>
      <c r="D43" s="1108">
        <f t="shared" si="5"/>
        <v>9.3907871366813056E-2</v>
      </c>
      <c r="E43" s="900">
        <v>1391.40436282</v>
      </c>
      <c r="F43" s="1108">
        <f t="shared" si="6"/>
        <v>9.3794332366059718E-2</v>
      </c>
      <c r="G43" s="1058">
        <v>1695.38618099</v>
      </c>
      <c r="H43" s="1129">
        <f t="shared" si="7"/>
        <v>9.6259458538318118E-2</v>
      </c>
      <c r="I43" s="1436">
        <f t="shared" si="8"/>
        <v>6.3385825499917475E-2</v>
      </c>
      <c r="J43" s="1437">
        <f t="shared" si="9"/>
        <v>0.21847122683582157</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21" customHeight="1">
      <c r="A44" s="177">
        <v>9</v>
      </c>
      <c r="B44" s="180" t="s">
        <v>324</v>
      </c>
      <c r="C44" s="900">
        <v>1072.5670550499999</v>
      </c>
      <c r="D44" s="1108">
        <f t="shared" si="5"/>
        <v>7.6977527176151014E-2</v>
      </c>
      <c r="E44" s="900">
        <v>1185.5081110800002</v>
      </c>
      <c r="F44" s="1108">
        <f t="shared" si="6"/>
        <v>7.9914900919195883E-2</v>
      </c>
      <c r="G44" s="1058">
        <v>1276.8500168</v>
      </c>
      <c r="H44" s="1129">
        <f t="shared" si="7"/>
        <v>7.2496103029481604E-2</v>
      </c>
      <c r="I44" s="1436">
        <f t="shared" si="8"/>
        <v>0.10529976237684764</v>
      </c>
      <c r="J44" s="1437">
        <f t="shared" si="9"/>
        <v>7.7048739579510112E-2</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21" customHeight="1">
      <c r="A45" s="177">
        <v>10</v>
      </c>
      <c r="B45" s="180" t="s">
        <v>323</v>
      </c>
      <c r="C45" s="900">
        <v>2039.74028213</v>
      </c>
      <c r="D45" s="1108">
        <f t="shared" si="5"/>
        <v>0.14639099929526783</v>
      </c>
      <c r="E45" s="900">
        <v>2029.3577031699997</v>
      </c>
      <c r="F45" s="1108">
        <f t="shared" si="6"/>
        <v>0.13679865895703985</v>
      </c>
      <c r="G45" s="1058">
        <v>2120.8484614100003</v>
      </c>
      <c r="H45" s="1129">
        <f t="shared" si="7"/>
        <v>0.12041606026182176</v>
      </c>
      <c r="I45" s="1436">
        <f t="shared" si="8"/>
        <v>-5.090147530526906E-3</v>
      </c>
      <c r="J45" s="1437">
        <f t="shared" si="9"/>
        <v>4.5083603593928046E-2</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21" customHeight="1">
      <c r="A46" s="177">
        <v>11</v>
      </c>
      <c r="B46" s="180" t="s">
        <v>322</v>
      </c>
      <c r="C46" s="900">
        <v>1956.91609569</v>
      </c>
      <c r="D46" s="1108">
        <f t="shared" si="5"/>
        <v>0.14044675456715572</v>
      </c>
      <c r="E46" s="900">
        <v>2125.4650899199996</v>
      </c>
      <c r="F46" s="1108">
        <f t="shared" si="6"/>
        <v>0.14327724161535013</v>
      </c>
      <c r="G46" s="1058">
        <v>2439.46459916</v>
      </c>
      <c r="H46" s="1129">
        <f t="shared" si="7"/>
        <v>0.13850622593928169</v>
      </c>
      <c r="I46" s="1436">
        <f t="shared" si="8"/>
        <v>8.6129903372566402E-2</v>
      </c>
      <c r="J46" s="1437">
        <f t="shared" si="9"/>
        <v>0.14773214141654947</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21" customHeight="1" thickBot="1">
      <c r="A47" s="542">
        <v>12</v>
      </c>
      <c r="B47" s="577" t="s">
        <v>364</v>
      </c>
      <c r="C47" s="901">
        <v>3261.35421537</v>
      </c>
      <c r="D47" s="1112">
        <f t="shared" si="5"/>
        <v>0.2340655361011397</v>
      </c>
      <c r="E47" s="901">
        <v>3215.3324076199997</v>
      </c>
      <c r="F47" s="1112">
        <f t="shared" si="6"/>
        <v>0.21674501285625719</v>
      </c>
      <c r="G47" s="1058">
        <v>4066.24872031</v>
      </c>
      <c r="H47" s="1130">
        <f t="shared" si="7"/>
        <v>0.2308706443924225</v>
      </c>
      <c r="I47" s="1438">
        <f t="shared" si="8"/>
        <v>-1.4111257076312139E-2</v>
      </c>
      <c r="J47" s="1439">
        <f t="shared" si="9"/>
        <v>0.26464334159461028</v>
      </c>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ht="30.75" customHeight="1" thickTop="1" thickBot="1">
      <c r="A48" s="110" t="s">
        <v>57</v>
      </c>
      <c r="B48" s="122"/>
      <c r="C48" s="83">
        <f>'Q56 MCTV'!C35</f>
        <v>13933.508835580002</v>
      </c>
      <c r="D48" s="48">
        <f t="shared" si="5"/>
        <v>1</v>
      </c>
      <c r="E48" s="83">
        <f>'Q56 MCTV'!E35</f>
        <v>14834.631557370001</v>
      </c>
      <c r="F48" s="48">
        <f t="shared" si="6"/>
        <v>1</v>
      </c>
      <c r="G48" s="951">
        <v>17612.671073930003</v>
      </c>
      <c r="H48" s="138">
        <f t="shared" si="7"/>
        <v>1</v>
      </c>
      <c r="I48" s="1440">
        <f t="shared" si="8"/>
        <v>6.4673064941756217E-2</v>
      </c>
      <c r="J48" s="1441">
        <f t="shared" si="9"/>
        <v>0.18726717315603586</v>
      </c>
      <c r="K48" s="31"/>
      <c r="M48" s="31"/>
    </row>
    <row r="49" spans="1:63" s="200" customFormat="1" ht="13.5" thickTop="1">
      <c r="A49" s="1291" t="s">
        <v>820</v>
      </c>
      <c r="B49" s="1457"/>
      <c r="C49" s="1457"/>
      <c r="D49" s="1457"/>
      <c r="E49" s="1457"/>
      <c r="F49" s="1457"/>
    </row>
    <row r="50" spans="1:63">
      <c r="A50" s="864" t="s">
        <v>617</v>
      </c>
      <c r="B50" s="87"/>
      <c r="C50" s="189"/>
      <c r="D50" s="189"/>
      <c r="E50" s="189"/>
      <c r="F50" s="189"/>
      <c r="G50" s="1062"/>
      <c r="H50" s="189"/>
      <c r="I50" s="190"/>
      <c r="J50" s="190"/>
    </row>
    <row r="51" spans="1:63" s="16" customFormat="1" ht="14.25" customHeight="1">
      <c r="A51" s="199" t="str">
        <f>+data!A1</f>
        <v>Fonte: AT - Autoridade Tributária e Aduaneira</v>
      </c>
      <c r="B51" s="199"/>
      <c r="C51" s="855"/>
      <c r="D51" s="1148"/>
      <c r="E51" s="855"/>
      <c r="F51" s="1148"/>
      <c r="G51" s="1149"/>
      <c r="H51" s="1150"/>
      <c r="I51" s="1146"/>
      <c r="J51" s="871"/>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row>
    <row r="52" spans="1:63" s="16" customFormat="1" ht="14.25" customHeight="1">
      <c r="A52" s="1636" t="str">
        <f>+data!A2</f>
        <v>Data: 2015-11</v>
      </c>
      <c r="B52" s="1636"/>
      <c r="C52" s="1010"/>
      <c r="D52" s="1010"/>
      <c r="E52" s="1010"/>
      <c r="F52" s="1010"/>
      <c r="G52" s="1140"/>
      <c r="H52" s="1010"/>
      <c r="I52" s="1146"/>
      <c r="J52" s="871"/>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c r="AI52" s="852"/>
      <c r="AJ52" s="852"/>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row>
    <row r="53" spans="1:63">
      <c r="A53" s="21"/>
      <c r="B53"/>
      <c r="C53" s="1151"/>
      <c r="D53" s="1152"/>
      <c r="E53" s="1151"/>
      <c r="F53" s="1152"/>
      <c r="G53" s="1153"/>
      <c r="H53" s="1141"/>
      <c r="I53" s="1147"/>
    </row>
    <row r="54" spans="1:63" ht="15.95" customHeight="1"/>
    <row r="58" spans="1:63" ht="21" customHeight="1"/>
    <row r="61" spans="1:63" ht="9" customHeight="1"/>
  </sheetData>
  <mergeCells count="5">
    <mergeCell ref="A52:B52"/>
    <mergeCell ref="I8:J9"/>
    <mergeCell ref="I31:J32"/>
    <mergeCell ref="A8:B9"/>
    <mergeCell ref="A31:B32"/>
  </mergeCells>
  <phoneticPr fontId="37" type="noConversion"/>
  <printOptions horizontalCentered="1"/>
  <pageMargins left="0.6692913385826772" right="0.39370078740157483" top="0.78740157480314965" bottom="0" header="0.55118110236220474" footer="0"/>
  <pageSetup paperSize="9" scale="73" orientation="portrait" horizontalDpi="300" verticalDpi="300" r:id="rId1"/>
  <headerFooter alignWithMargins="0"/>
  <ignoredErrors>
    <ignoredError sqref="J10 I33" twoDigitTextYear="1"/>
    <ignoredError sqref="G26 I35 E48 G28:G33" formula="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2" enableFormatConditionsCalculation="0">
    <tabColor theme="6" tint="0.59999389629810485"/>
    <pageSetUpPr fitToPage="1"/>
  </sheetPr>
  <dimension ref="A1:BG51"/>
  <sheetViews>
    <sheetView zoomScaleNormal="100" workbookViewId="0">
      <selection activeCell="A8" sqref="A8:B9"/>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140" customWidth="1"/>
    <col min="11" max="11" width="3.28515625" style="26" customWidth="1"/>
    <col min="12" max="12" width="6.5703125" style="26" customWidth="1"/>
    <col min="13" max="13" width="14.7109375" style="26" customWidth="1"/>
    <col min="14" max="14" width="4" style="26" customWidth="1"/>
    <col min="15" max="15" width="13.7109375" style="26" customWidth="1"/>
    <col min="16" max="16" width="6.5703125" style="26" customWidth="1"/>
    <col min="17" max="17" width="16.28515625" style="26" customWidth="1"/>
    <col min="18" max="18" width="6.5703125" style="26" customWidth="1"/>
    <col min="19" max="19" width="14.7109375" style="26" customWidth="1"/>
    <col min="20" max="20" width="6.5703125" style="26" customWidth="1"/>
    <col min="21" max="21" width="14.7109375" style="26" customWidth="1"/>
    <col min="22" max="22" width="3" style="26" customWidth="1"/>
    <col min="23" max="23" width="12.7109375" style="26" customWidth="1"/>
    <col min="24" max="24" width="6.5703125" style="26" customWidth="1"/>
    <col min="25" max="25" width="14.7109375" style="26" customWidth="1"/>
    <col min="26" max="26" width="6.5703125" style="26" customWidth="1"/>
    <col min="27" max="27" width="16.28515625" style="26" customWidth="1"/>
    <col min="28" max="28" width="6.5703125" style="26" customWidth="1"/>
    <col min="29" max="29" width="16.28515625" style="26" customWidth="1"/>
    <col min="30" max="30" width="6.5703125" style="26" customWidth="1"/>
    <col min="31" max="31" width="14.7109375" style="26" customWidth="1"/>
    <col min="32" max="32" width="4" style="26" customWidth="1"/>
    <col min="33" max="33" width="12.7109375" style="26" customWidth="1"/>
    <col min="34" max="34" width="6.5703125" style="26" customWidth="1"/>
    <col min="35" max="35" width="14.7109375" style="26" customWidth="1"/>
    <col min="36" max="36" width="6.5703125" style="26" customWidth="1"/>
    <col min="37" max="37" width="14.7109375" style="26" customWidth="1"/>
    <col min="38" max="38" width="5.5703125" style="26" customWidth="1"/>
    <col min="39" max="39" width="13.7109375" style="26" customWidth="1"/>
    <col min="40" max="40" width="6.5703125" style="26" customWidth="1"/>
    <col min="41" max="41" width="14.7109375" style="26" customWidth="1"/>
    <col min="42" max="42" width="6.5703125" style="26" customWidth="1"/>
    <col min="43" max="43" width="14.7109375" style="26" customWidth="1"/>
    <col min="44" max="44" width="6.5703125" style="26" customWidth="1"/>
    <col min="45" max="45" width="13.7109375" style="26" customWidth="1"/>
    <col min="46" max="46" width="6.5703125" style="26" customWidth="1"/>
    <col min="47" max="47" width="14.7109375" style="26" customWidth="1"/>
    <col min="48" max="48" width="6.5703125" style="26" customWidth="1"/>
    <col min="49" max="49" width="13.7109375" style="26" customWidth="1"/>
    <col min="50" max="50" width="5.5703125" style="26" customWidth="1"/>
    <col min="51" max="51" width="14.7109375" style="26" customWidth="1"/>
    <col min="52" max="52" width="5.5703125" style="26" customWidth="1"/>
    <col min="53" max="53" width="14.7109375" style="26" customWidth="1"/>
    <col min="54" max="54" width="7.5703125" style="26" customWidth="1"/>
    <col min="55" max="55" width="18.28515625" style="26" customWidth="1"/>
    <col min="56" max="56" width="5.5703125" style="26" customWidth="1"/>
    <col min="57" max="57" width="14.7109375" style="26" customWidth="1"/>
    <col min="58" max="58" width="7.5703125" style="26" customWidth="1"/>
    <col min="59" max="59" width="17.28515625" style="26" customWidth="1"/>
  </cols>
  <sheetData>
    <row r="1" spans="1:59" s="195" customFormat="1" ht="27.75">
      <c r="A1" s="1183" t="s">
        <v>706</v>
      </c>
      <c r="B1" s="206"/>
      <c r="C1" s="206"/>
      <c r="D1" s="206"/>
      <c r="E1" s="206"/>
      <c r="F1" s="206"/>
      <c r="G1" s="206"/>
      <c r="H1" s="206"/>
      <c r="I1" s="206"/>
    </row>
    <row r="2" spans="1:59" s="454" customFormat="1" ht="26.25">
      <c r="A2" s="706" t="s">
        <v>527</v>
      </c>
      <c r="C2" s="216"/>
      <c r="D2" s="662"/>
      <c r="E2" s="216"/>
      <c r="F2" s="662"/>
      <c r="G2" s="216"/>
      <c r="H2" s="662"/>
      <c r="I2" s="290"/>
      <c r="J2" s="290"/>
    </row>
    <row r="3" spans="1:59" s="454" customFormat="1" ht="18" customHeight="1">
      <c r="A3" s="456"/>
      <c r="B3" s="456"/>
      <c r="C3" s="543"/>
      <c r="D3" s="456"/>
      <c r="E3" s="543"/>
      <c r="F3" s="456"/>
      <c r="G3" s="543"/>
      <c r="H3" s="456"/>
      <c r="I3" s="551"/>
      <c r="J3" s="551"/>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row>
    <row r="4" spans="1:59" s="626" customFormat="1" ht="33" customHeight="1">
      <c r="A4" s="690" t="s">
        <v>803</v>
      </c>
      <c r="B4" s="1338"/>
      <c r="C4" s="694"/>
      <c r="D4" s="694"/>
      <c r="E4" s="694"/>
      <c r="F4" s="764"/>
      <c r="G4" s="765"/>
      <c r="H4" s="764"/>
      <c r="I4" s="694"/>
      <c r="J4" s="694"/>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row>
    <row r="5" spans="1:59" ht="17.25" customHeight="1">
      <c r="A5" s="697" t="s">
        <v>804</v>
      </c>
      <c r="B5" s="2"/>
      <c r="C5" s="22"/>
      <c r="D5" s="22"/>
      <c r="E5" s="22"/>
      <c r="F5" s="22"/>
      <c r="G5" s="22"/>
      <c r="H5" s="22"/>
      <c r="I5" s="89"/>
      <c r="J5" s="89"/>
    </row>
    <row r="6" spans="1:59" ht="25.5" customHeight="1">
      <c r="A6" s="253" t="s">
        <v>153</v>
      </c>
      <c r="B6" s="158"/>
      <c r="C6" s="158"/>
      <c r="E6" s="158"/>
      <c r="F6" s="158"/>
      <c r="G6" s="158"/>
      <c r="H6" s="158"/>
      <c r="I6" s="158"/>
      <c r="J6" s="158"/>
    </row>
    <row r="7" spans="1:59" ht="24" thickBot="1">
      <c r="A7" s="28"/>
      <c r="B7" s="113"/>
      <c r="C7" s="763"/>
      <c r="D7" s="114"/>
      <c r="E7" s="763"/>
      <c r="F7" s="114"/>
      <c r="G7" s="763"/>
      <c r="H7" s="114"/>
    </row>
    <row r="8" spans="1:59" ht="13.5" thickTop="1">
      <c r="A8" s="1632" t="s">
        <v>573</v>
      </c>
      <c r="B8" s="1633"/>
      <c r="C8" s="264"/>
      <c r="D8" s="90"/>
      <c r="E8" s="264"/>
      <c r="F8" s="722"/>
      <c r="G8" s="1204"/>
      <c r="H8" s="116"/>
      <c r="I8" s="1620" t="s">
        <v>435</v>
      </c>
      <c r="J8" s="1621"/>
    </row>
    <row r="9" spans="1:59" ht="13.5" thickBot="1">
      <c r="A9" s="1634"/>
      <c r="B9" s="1635"/>
      <c r="C9" s="118">
        <v>2012</v>
      </c>
      <c r="D9" s="117" t="s">
        <v>73</v>
      </c>
      <c r="E9" s="118">
        <v>2013</v>
      </c>
      <c r="F9" s="118" t="s">
        <v>73</v>
      </c>
      <c r="G9" s="1205">
        <v>2014</v>
      </c>
      <c r="H9" s="1206" t="s">
        <v>73</v>
      </c>
      <c r="I9" s="1622"/>
      <c r="J9" s="1623"/>
    </row>
    <row r="10" spans="1:59" ht="14.25" thickTop="1" thickBot="1">
      <c r="A10" s="119" t="s">
        <v>142</v>
      </c>
      <c r="B10" s="120"/>
      <c r="C10" s="266"/>
      <c r="D10" s="94"/>
      <c r="E10" s="266"/>
      <c r="F10" s="724"/>
      <c r="G10" s="1207"/>
      <c r="H10" s="94"/>
      <c r="I10" s="1427" t="s">
        <v>630</v>
      </c>
      <c r="J10" s="1428" t="s">
        <v>710</v>
      </c>
    </row>
    <row r="11" spans="1:59" ht="21" customHeight="1" thickTop="1">
      <c r="A11" s="542"/>
      <c r="B11" s="1208" t="s">
        <v>351</v>
      </c>
      <c r="C11" s="1209">
        <v>0</v>
      </c>
      <c r="D11" s="1221" t="s">
        <v>155</v>
      </c>
      <c r="E11" s="1211">
        <v>0</v>
      </c>
      <c r="F11" s="267" t="s">
        <v>155</v>
      </c>
      <c r="G11" s="1212">
        <v>35</v>
      </c>
      <c r="H11" s="1225">
        <f>G11/$G$25</f>
        <v>2.2631749110895573E-3</v>
      </c>
      <c r="I11" s="1429" t="s">
        <v>155</v>
      </c>
      <c r="J11" s="1422" t="s">
        <v>155</v>
      </c>
    </row>
    <row r="12" spans="1:59" ht="21" customHeight="1">
      <c r="A12" s="177">
        <v>0</v>
      </c>
      <c r="B12" s="1213" t="s">
        <v>350</v>
      </c>
      <c r="C12" s="1214">
        <v>0</v>
      </c>
      <c r="D12" s="174" t="s">
        <v>155</v>
      </c>
      <c r="E12" s="1215">
        <v>0</v>
      </c>
      <c r="F12" s="174" t="s">
        <v>155</v>
      </c>
      <c r="G12" s="902">
        <v>0</v>
      </c>
      <c r="H12" s="1226">
        <f t="shared" ref="H12:H25" si="0">G12/$G$25</f>
        <v>0</v>
      </c>
      <c r="I12" s="1430" t="s">
        <v>155</v>
      </c>
      <c r="J12" s="1422" t="s">
        <v>155</v>
      </c>
    </row>
    <row r="13" spans="1:59" ht="21" customHeight="1">
      <c r="A13" s="177">
        <v>1</v>
      </c>
      <c r="B13" s="1213" t="s">
        <v>122</v>
      </c>
      <c r="C13" s="1214">
        <v>0</v>
      </c>
      <c r="D13" s="174" t="s">
        <v>155</v>
      </c>
      <c r="E13" s="1215">
        <v>0</v>
      </c>
      <c r="F13" s="174" t="s">
        <v>155</v>
      </c>
      <c r="G13" s="902">
        <v>846</v>
      </c>
      <c r="H13" s="1226">
        <f t="shared" si="0"/>
        <v>5.4704170708050434E-2</v>
      </c>
      <c r="I13" s="1430" t="s">
        <v>155</v>
      </c>
      <c r="J13" s="1422" t="s">
        <v>155</v>
      </c>
    </row>
    <row r="14" spans="1:59" ht="21" customHeight="1">
      <c r="A14" s="177">
        <v>2</v>
      </c>
      <c r="B14" s="1213" t="s">
        <v>330</v>
      </c>
      <c r="C14" s="1214">
        <v>0</v>
      </c>
      <c r="D14" s="174" t="s">
        <v>155</v>
      </c>
      <c r="E14" s="1215">
        <v>0</v>
      </c>
      <c r="F14" s="174" t="s">
        <v>155</v>
      </c>
      <c r="G14" s="902">
        <v>13800</v>
      </c>
      <c r="H14" s="1226">
        <f t="shared" si="0"/>
        <v>0.89233753637245394</v>
      </c>
      <c r="I14" s="1430" t="s">
        <v>155</v>
      </c>
      <c r="J14" s="1422" t="s">
        <v>155</v>
      </c>
    </row>
    <row r="15" spans="1:59" ht="21" customHeight="1">
      <c r="A15" s="177">
        <v>3</v>
      </c>
      <c r="B15" s="1224" t="s">
        <v>736</v>
      </c>
      <c r="C15" s="1214">
        <v>0</v>
      </c>
      <c r="D15" s="174" t="s">
        <v>155</v>
      </c>
      <c r="E15" s="1215">
        <v>0</v>
      </c>
      <c r="F15" s="174" t="s">
        <v>155</v>
      </c>
      <c r="G15" s="902">
        <v>778</v>
      </c>
      <c r="H15" s="1226">
        <f t="shared" si="0"/>
        <v>5.0307145166505009E-2</v>
      </c>
      <c r="I15" s="1430" t="s">
        <v>155</v>
      </c>
      <c r="J15" s="1422" t="s">
        <v>155</v>
      </c>
    </row>
    <row r="16" spans="1:59" ht="21" customHeight="1">
      <c r="A16" s="177">
        <v>4</v>
      </c>
      <c r="B16" s="1224" t="s">
        <v>737</v>
      </c>
      <c r="C16" s="1214">
        <v>0</v>
      </c>
      <c r="D16" s="174" t="s">
        <v>155</v>
      </c>
      <c r="E16" s="1215">
        <v>0</v>
      </c>
      <c r="F16" s="174" t="s">
        <v>155</v>
      </c>
      <c r="G16" s="902">
        <v>5</v>
      </c>
      <c r="H16" s="1226">
        <f t="shared" si="0"/>
        <v>3.2331070158422246E-4</v>
      </c>
      <c r="I16" s="1430" t="s">
        <v>155</v>
      </c>
      <c r="J16" s="1422" t="s">
        <v>155</v>
      </c>
    </row>
    <row r="17" spans="1:10" ht="21" customHeight="1">
      <c r="A17" s="177">
        <v>5</v>
      </c>
      <c r="B17" s="1224" t="s">
        <v>738</v>
      </c>
      <c r="C17" s="1214">
        <v>0</v>
      </c>
      <c r="D17" s="174" t="s">
        <v>155</v>
      </c>
      <c r="E17" s="1215">
        <v>0</v>
      </c>
      <c r="F17" s="174" t="s">
        <v>155</v>
      </c>
      <c r="G17" s="902">
        <v>1</v>
      </c>
      <c r="H17" s="1226">
        <f t="shared" si="0"/>
        <v>6.4662140316844487E-5</v>
      </c>
      <c r="I17" s="1430" t="s">
        <v>155</v>
      </c>
      <c r="J17" s="1422" t="s">
        <v>155</v>
      </c>
    </row>
    <row r="18" spans="1:10" ht="21" customHeight="1">
      <c r="A18" s="177">
        <v>6</v>
      </c>
      <c r="B18" s="1224" t="s">
        <v>739</v>
      </c>
      <c r="C18" s="1214">
        <v>0</v>
      </c>
      <c r="D18" s="174" t="s">
        <v>155</v>
      </c>
      <c r="E18" s="1215">
        <v>0</v>
      </c>
      <c r="F18" s="174" t="s">
        <v>155</v>
      </c>
      <c r="G18" s="902">
        <v>0</v>
      </c>
      <c r="H18" s="1226">
        <f t="shared" si="0"/>
        <v>0</v>
      </c>
      <c r="I18" s="1430" t="s">
        <v>155</v>
      </c>
      <c r="J18" s="1422" t="s">
        <v>155</v>
      </c>
    </row>
    <row r="19" spans="1:10" ht="21" customHeight="1">
      <c r="A19" s="177">
        <v>7</v>
      </c>
      <c r="B19" s="1224" t="s">
        <v>740</v>
      </c>
      <c r="C19" s="1214">
        <v>0</v>
      </c>
      <c r="D19" s="174" t="s">
        <v>155</v>
      </c>
      <c r="E19" s="1215">
        <v>0</v>
      </c>
      <c r="F19" s="174" t="s">
        <v>155</v>
      </c>
      <c r="G19" s="902">
        <v>0</v>
      </c>
      <c r="H19" s="1226">
        <f t="shared" si="0"/>
        <v>0</v>
      </c>
      <c r="I19" s="1430" t="s">
        <v>155</v>
      </c>
      <c r="J19" s="1422" t="s">
        <v>155</v>
      </c>
    </row>
    <row r="20" spans="1:10" ht="21" customHeight="1">
      <c r="A20" s="177">
        <v>8</v>
      </c>
      <c r="B20" s="1224" t="s">
        <v>741</v>
      </c>
      <c r="C20" s="1214">
        <v>0</v>
      </c>
      <c r="D20" s="174" t="s">
        <v>155</v>
      </c>
      <c r="E20" s="1215">
        <v>0</v>
      </c>
      <c r="F20" s="174" t="s">
        <v>155</v>
      </c>
      <c r="G20" s="902">
        <v>0</v>
      </c>
      <c r="H20" s="1226">
        <f t="shared" si="0"/>
        <v>0</v>
      </c>
      <c r="I20" s="1430" t="s">
        <v>155</v>
      </c>
      <c r="J20" s="1422" t="s">
        <v>155</v>
      </c>
    </row>
    <row r="21" spans="1:10" ht="21" customHeight="1">
      <c r="A21" s="177">
        <v>9</v>
      </c>
      <c r="B21" s="1224" t="s">
        <v>742</v>
      </c>
      <c r="C21" s="1214">
        <v>0</v>
      </c>
      <c r="D21" s="174" t="s">
        <v>155</v>
      </c>
      <c r="E21" s="1215">
        <v>0</v>
      </c>
      <c r="F21" s="174" t="s">
        <v>155</v>
      </c>
      <c r="G21" s="902">
        <v>0</v>
      </c>
      <c r="H21" s="1226">
        <f t="shared" si="0"/>
        <v>0</v>
      </c>
      <c r="I21" s="1430" t="s">
        <v>155</v>
      </c>
      <c r="J21" s="1422" t="s">
        <v>155</v>
      </c>
    </row>
    <row r="22" spans="1:10" ht="21" customHeight="1">
      <c r="A22" s="177">
        <v>10</v>
      </c>
      <c r="B22" s="1224" t="s">
        <v>743</v>
      </c>
      <c r="C22" s="1214">
        <v>0</v>
      </c>
      <c r="D22" s="174" t="s">
        <v>155</v>
      </c>
      <c r="E22" s="1215">
        <v>0</v>
      </c>
      <c r="F22" s="174" t="s">
        <v>155</v>
      </c>
      <c r="G22" s="902">
        <v>0</v>
      </c>
      <c r="H22" s="1226">
        <f t="shared" si="0"/>
        <v>0</v>
      </c>
      <c r="I22" s="1430" t="s">
        <v>155</v>
      </c>
      <c r="J22" s="1422" t="s">
        <v>155</v>
      </c>
    </row>
    <row r="23" spans="1:10" ht="21" customHeight="1">
      <c r="A23" s="177">
        <v>11</v>
      </c>
      <c r="B23" s="1224" t="s">
        <v>744</v>
      </c>
      <c r="C23" s="1214">
        <v>0</v>
      </c>
      <c r="D23" s="174" t="s">
        <v>155</v>
      </c>
      <c r="E23" s="1215">
        <v>0</v>
      </c>
      <c r="F23" s="174" t="s">
        <v>155</v>
      </c>
      <c r="G23" s="902">
        <v>0</v>
      </c>
      <c r="H23" s="1226">
        <f t="shared" si="0"/>
        <v>0</v>
      </c>
      <c r="I23" s="1430" t="s">
        <v>155</v>
      </c>
      <c r="J23" s="1422" t="s">
        <v>155</v>
      </c>
    </row>
    <row r="24" spans="1:10" ht="21" customHeight="1" thickBot="1">
      <c r="A24" s="177">
        <v>12</v>
      </c>
      <c r="B24" s="1224" t="s">
        <v>745</v>
      </c>
      <c r="C24" s="1214">
        <v>0</v>
      </c>
      <c r="D24" s="174" t="s">
        <v>155</v>
      </c>
      <c r="E24" s="1215">
        <v>0</v>
      </c>
      <c r="F24" s="174" t="s">
        <v>155</v>
      </c>
      <c r="G24" s="902">
        <v>0</v>
      </c>
      <c r="H24" s="1226">
        <f t="shared" si="0"/>
        <v>0</v>
      </c>
      <c r="I24" s="1430" t="s">
        <v>155</v>
      </c>
      <c r="J24" s="1422" t="s">
        <v>155</v>
      </c>
    </row>
    <row r="25" spans="1:10" ht="21" customHeight="1" thickTop="1" thickBot="1">
      <c r="A25" s="110" t="s">
        <v>57</v>
      </c>
      <c r="B25" s="122"/>
      <c r="C25" s="83">
        <v>0</v>
      </c>
      <c r="D25" s="1217" t="s">
        <v>155</v>
      </c>
      <c r="E25" s="83">
        <v>0</v>
      </c>
      <c r="F25" s="1217" t="s">
        <v>155</v>
      </c>
      <c r="G25" s="951">
        <v>15465</v>
      </c>
      <c r="H25" s="1217">
        <f t="shared" si="0"/>
        <v>1</v>
      </c>
      <c r="I25" s="1431" t="s">
        <v>155</v>
      </c>
      <c r="J25" s="1425" t="s">
        <v>155</v>
      </c>
    </row>
    <row r="26" spans="1:10" ht="13.5" thickTop="1">
      <c r="A26"/>
      <c r="B26"/>
      <c r="C26" s="240"/>
      <c r="D26" s="240"/>
      <c r="E26" s="240"/>
      <c r="F26" s="240"/>
      <c r="G26" s="240"/>
      <c r="H26" s="240"/>
    </row>
    <row r="27" spans="1:10">
      <c r="A27"/>
      <c r="B27"/>
      <c r="C27" s="603"/>
      <c r="D27" s="603"/>
      <c r="E27" s="603"/>
      <c r="F27" s="603"/>
      <c r="G27" s="1485"/>
      <c r="H27" s="580"/>
      <c r="I27" s="89"/>
      <c r="J27" s="89"/>
    </row>
    <row r="28" spans="1:10" ht="15.75">
      <c r="A28" s="1218" t="s">
        <v>55</v>
      </c>
      <c r="B28" s="1219"/>
      <c r="C28" s="1219"/>
      <c r="D28" s="1219"/>
      <c r="E28" s="1219"/>
      <c r="F28" s="1219"/>
      <c r="G28" s="1219"/>
      <c r="H28" s="1219"/>
      <c r="I28" s="1219"/>
      <c r="J28" s="1219"/>
    </row>
    <row r="30" spans="1:10" ht="13.5" thickBot="1">
      <c r="B30"/>
      <c r="C30" s="195"/>
      <c r="D30"/>
      <c r="E30" s="195"/>
      <c r="F30"/>
      <c r="G30" s="195"/>
      <c r="H30"/>
      <c r="I30" s="123"/>
      <c r="J30" s="123" t="s">
        <v>141</v>
      </c>
    </row>
    <row r="31" spans="1:10" ht="13.5" thickTop="1">
      <c r="A31" s="1632" t="s">
        <v>573</v>
      </c>
      <c r="B31" s="1633"/>
      <c r="C31" s="264"/>
      <c r="D31" s="90"/>
      <c r="E31" s="264"/>
      <c r="F31" s="722"/>
      <c r="G31" s="1204"/>
      <c r="H31" s="116"/>
      <c r="I31" s="1620" t="s">
        <v>435</v>
      </c>
      <c r="J31" s="1621"/>
    </row>
    <row r="32" spans="1:10" ht="13.5" thickBot="1">
      <c r="A32" s="1634"/>
      <c r="B32" s="1635"/>
      <c r="C32" s="118">
        <v>2012</v>
      </c>
      <c r="D32" s="117" t="s">
        <v>73</v>
      </c>
      <c r="E32" s="118">
        <v>2013</v>
      </c>
      <c r="F32" s="118" t="s">
        <v>73</v>
      </c>
      <c r="G32" s="1205">
        <v>2014</v>
      </c>
      <c r="H32" s="1206" t="s">
        <v>73</v>
      </c>
      <c r="I32" s="1622"/>
      <c r="J32" s="1623"/>
    </row>
    <row r="33" spans="1:10" ht="14.25" thickTop="1" thickBot="1">
      <c r="A33" s="119" t="s">
        <v>142</v>
      </c>
      <c r="B33" s="120"/>
      <c r="C33" s="266"/>
      <c r="D33" s="94"/>
      <c r="E33" s="266"/>
      <c r="F33" s="724"/>
      <c r="G33" s="1207"/>
      <c r="H33" s="94"/>
      <c r="I33" s="1427" t="s">
        <v>630</v>
      </c>
      <c r="J33" s="1428" t="s">
        <v>710</v>
      </c>
    </row>
    <row r="34" spans="1:10" ht="21" customHeight="1" thickTop="1">
      <c r="A34" s="542"/>
      <c r="B34" s="1208" t="s">
        <v>351</v>
      </c>
      <c r="C34" s="1220">
        <v>0</v>
      </c>
      <c r="D34" s="1221" t="s">
        <v>155</v>
      </c>
      <c r="E34" s="1211">
        <v>0</v>
      </c>
      <c r="F34" s="1210" t="s">
        <v>155</v>
      </c>
      <c r="G34" s="1212">
        <v>0.16775244</v>
      </c>
      <c r="H34" s="1225">
        <f>G34/$G$48</f>
        <v>1.789487419537315E-3</v>
      </c>
      <c r="I34" s="1430" t="s">
        <v>155</v>
      </c>
      <c r="J34" s="1432" t="s">
        <v>155</v>
      </c>
    </row>
    <row r="35" spans="1:10" ht="21" customHeight="1">
      <c r="A35" s="177">
        <v>0</v>
      </c>
      <c r="B35" s="1213" t="s">
        <v>350</v>
      </c>
      <c r="C35" s="1222">
        <v>0</v>
      </c>
      <c r="D35" s="174" t="s">
        <v>155</v>
      </c>
      <c r="E35" s="1215">
        <v>0</v>
      </c>
      <c r="F35" s="161" t="s">
        <v>155</v>
      </c>
      <c r="G35" s="902">
        <v>0</v>
      </c>
      <c r="H35" s="1226">
        <f t="shared" ref="H35:H48" si="1">G35/$G$48</f>
        <v>0</v>
      </c>
      <c r="I35" s="1430" t="s">
        <v>155</v>
      </c>
      <c r="J35" s="1432" t="s">
        <v>155</v>
      </c>
    </row>
    <row r="36" spans="1:10" ht="21" customHeight="1">
      <c r="A36" s="177">
        <v>1</v>
      </c>
      <c r="B36" s="1213" t="s">
        <v>122</v>
      </c>
      <c r="C36" s="1222">
        <v>0</v>
      </c>
      <c r="D36" s="174" t="s">
        <v>155</v>
      </c>
      <c r="E36" s="1215">
        <v>0</v>
      </c>
      <c r="F36" s="161" t="s">
        <v>155</v>
      </c>
      <c r="G36" s="902">
        <v>3.6369166800000001</v>
      </c>
      <c r="H36" s="1226">
        <f t="shared" si="1"/>
        <v>3.8796554284190557E-2</v>
      </c>
      <c r="I36" s="1430" t="s">
        <v>155</v>
      </c>
      <c r="J36" s="1432" t="s">
        <v>155</v>
      </c>
    </row>
    <row r="37" spans="1:10" ht="21" customHeight="1">
      <c r="A37" s="177">
        <v>2</v>
      </c>
      <c r="B37" s="1216" t="s">
        <v>330</v>
      </c>
      <c r="C37" s="1222">
        <v>0</v>
      </c>
      <c r="D37" s="174" t="s">
        <v>155</v>
      </c>
      <c r="E37" s="1215">
        <v>0</v>
      </c>
      <c r="F37" s="161" t="s">
        <v>155</v>
      </c>
      <c r="G37" s="902">
        <v>77.995779839999997</v>
      </c>
      <c r="H37" s="1226">
        <f t="shared" si="1"/>
        <v>0.83201452569442291</v>
      </c>
      <c r="I37" s="1430" t="s">
        <v>155</v>
      </c>
      <c r="J37" s="1432" t="s">
        <v>155</v>
      </c>
    </row>
    <row r="38" spans="1:10" ht="21" customHeight="1">
      <c r="A38" s="177">
        <v>3</v>
      </c>
      <c r="B38" s="1224" t="s">
        <v>736</v>
      </c>
      <c r="C38" s="1222">
        <v>0</v>
      </c>
      <c r="D38" s="174" t="s">
        <v>155</v>
      </c>
      <c r="E38" s="1215">
        <v>0</v>
      </c>
      <c r="F38" s="161" t="s">
        <v>155</v>
      </c>
      <c r="G38" s="902">
        <v>11.753739980000001</v>
      </c>
      <c r="H38" s="1226">
        <f t="shared" si="1"/>
        <v>0.12538219907098086</v>
      </c>
      <c r="I38" s="1430" t="s">
        <v>155</v>
      </c>
      <c r="J38" s="1432" t="s">
        <v>155</v>
      </c>
    </row>
    <row r="39" spans="1:10" ht="21" customHeight="1">
      <c r="A39" s="177">
        <v>4</v>
      </c>
      <c r="B39" s="1224" t="s">
        <v>737</v>
      </c>
      <c r="C39" s="1214">
        <v>0</v>
      </c>
      <c r="D39" s="174" t="s">
        <v>155</v>
      </c>
      <c r="E39" s="1215">
        <v>0</v>
      </c>
      <c r="F39" s="174" t="s">
        <v>155</v>
      </c>
      <c r="G39" s="902">
        <v>0.11876461000000001</v>
      </c>
      <c r="H39" s="1226">
        <f t="shared" si="1"/>
        <v>1.2669131696758367E-3</v>
      </c>
      <c r="I39" s="1430" t="s">
        <v>155</v>
      </c>
      <c r="J39" s="1433" t="s">
        <v>155</v>
      </c>
    </row>
    <row r="40" spans="1:10" ht="21" customHeight="1">
      <c r="A40" s="177">
        <v>5</v>
      </c>
      <c r="B40" s="1224" t="s">
        <v>738</v>
      </c>
      <c r="C40" s="1214">
        <v>0</v>
      </c>
      <c r="D40" s="174" t="s">
        <v>155</v>
      </c>
      <c r="E40" s="1215">
        <v>0</v>
      </c>
      <c r="F40" s="174" t="s">
        <v>155</v>
      </c>
      <c r="G40" s="902">
        <v>7.0337499999999997E-2</v>
      </c>
      <c r="H40" s="1226">
        <f t="shared" si="1"/>
        <v>7.5032036119239691E-4</v>
      </c>
      <c r="I40" s="1430" t="s">
        <v>155</v>
      </c>
      <c r="J40" s="1433" t="s">
        <v>155</v>
      </c>
    </row>
    <row r="41" spans="1:10" ht="21" customHeight="1">
      <c r="A41" s="177">
        <v>6</v>
      </c>
      <c r="B41" s="1224" t="s">
        <v>739</v>
      </c>
      <c r="C41" s="1214">
        <v>0</v>
      </c>
      <c r="D41" s="174" t="s">
        <v>155</v>
      </c>
      <c r="E41" s="1215">
        <v>0</v>
      </c>
      <c r="F41" s="174" t="s">
        <v>155</v>
      </c>
      <c r="G41" s="902">
        <v>0</v>
      </c>
      <c r="H41" s="1226">
        <f t="shared" si="1"/>
        <v>0</v>
      </c>
      <c r="I41" s="1430" t="s">
        <v>155</v>
      </c>
      <c r="J41" s="1433" t="s">
        <v>155</v>
      </c>
    </row>
    <row r="42" spans="1:10" ht="21" customHeight="1">
      <c r="A42" s="177">
        <v>7</v>
      </c>
      <c r="B42" s="1224" t="s">
        <v>740</v>
      </c>
      <c r="C42" s="1214">
        <v>0</v>
      </c>
      <c r="D42" s="174" t="s">
        <v>155</v>
      </c>
      <c r="E42" s="1215">
        <v>0</v>
      </c>
      <c r="F42" s="174" t="s">
        <v>155</v>
      </c>
      <c r="G42" s="902">
        <v>0</v>
      </c>
      <c r="H42" s="1226">
        <f t="shared" si="1"/>
        <v>0</v>
      </c>
      <c r="I42" s="1430" t="s">
        <v>155</v>
      </c>
      <c r="J42" s="1433" t="s">
        <v>155</v>
      </c>
    </row>
    <row r="43" spans="1:10" ht="21" customHeight="1">
      <c r="A43" s="177">
        <v>8</v>
      </c>
      <c r="B43" s="1224" t="s">
        <v>741</v>
      </c>
      <c r="C43" s="1214">
        <v>0</v>
      </c>
      <c r="D43" s="174" t="s">
        <v>155</v>
      </c>
      <c r="E43" s="1215">
        <v>0</v>
      </c>
      <c r="F43" s="174" t="s">
        <v>155</v>
      </c>
      <c r="G43" s="902">
        <v>0</v>
      </c>
      <c r="H43" s="1226">
        <f t="shared" si="1"/>
        <v>0</v>
      </c>
      <c r="I43" s="1430" t="s">
        <v>155</v>
      </c>
      <c r="J43" s="1433" t="s">
        <v>155</v>
      </c>
    </row>
    <row r="44" spans="1:10" ht="21" customHeight="1">
      <c r="A44" s="177">
        <v>9</v>
      </c>
      <c r="B44" s="1224" t="s">
        <v>742</v>
      </c>
      <c r="C44" s="1214">
        <v>0</v>
      </c>
      <c r="D44" s="174" t="s">
        <v>155</v>
      </c>
      <c r="E44" s="1215">
        <v>0</v>
      </c>
      <c r="F44" s="174" t="s">
        <v>155</v>
      </c>
      <c r="G44" s="902">
        <v>0</v>
      </c>
      <c r="H44" s="1226">
        <f t="shared" si="1"/>
        <v>0</v>
      </c>
      <c r="I44" s="1430" t="s">
        <v>155</v>
      </c>
      <c r="J44" s="1433" t="s">
        <v>155</v>
      </c>
    </row>
    <row r="45" spans="1:10" ht="21" customHeight="1">
      <c r="A45" s="177">
        <v>10</v>
      </c>
      <c r="B45" s="1224" t="s">
        <v>743</v>
      </c>
      <c r="C45" s="1214">
        <v>0</v>
      </c>
      <c r="D45" s="174" t="s">
        <v>155</v>
      </c>
      <c r="E45" s="1215">
        <v>0</v>
      </c>
      <c r="F45" s="174" t="s">
        <v>155</v>
      </c>
      <c r="G45" s="902">
        <v>0</v>
      </c>
      <c r="H45" s="1226">
        <f t="shared" si="1"/>
        <v>0</v>
      </c>
      <c r="I45" s="1430" t="s">
        <v>155</v>
      </c>
      <c r="J45" s="1433" t="s">
        <v>155</v>
      </c>
    </row>
    <row r="46" spans="1:10" ht="21" customHeight="1">
      <c r="A46" s="177">
        <v>11</v>
      </c>
      <c r="B46" s="1224" t="s">
        <v>744</v>
      </c>
      <c r="C46" s="1214">
        <v>0</v>
      </c>
      <c r="D46" s="174" t="s">
        <v>155</v>
      </c>
      <c r="E46" s="1215">
        <v>0</v>
      </c>
      <c r="F46" s="174" t="s">
        <v>155</v>
      </c>
      <c r="G46" s="902">
        <v>0</v>
      </c>
      <c r="H46" s="1226">
        <f t="shared" si="1"/>
        <v>0</v>
      </c>
      <c r="I46" s="1430" t="s">
        <v>155</v>
      </c>
      <c r="J46" s="1433" t="s">
        <v>155</v>
      </c>
    </row>
    <row r="47" spans="1:10" ht="21" customHeight="1" thickBot="1">
      <c r="A47" s="177">
        <v>12</v>
      </c>
      <c r="B47" s="1224" t="s">
        <v>745</v>
      </c>
      <c r="C47" s="1214">
        <v>0</v>
      </c>
      <c r="D47" s="174" t="s">
        <v>155</v>
      </c>
      <c r="E47" s="1215">
        <v>0</v>
      </c>
      <c r="F47" s="174" t="s">
        <v>155</v>
      </c>
      <c r="G47" s="902">
        <v>0</v>
      </c>
      <c r="H47" s="1226">
        <f t="shared" si="1"/>
        <v>0</v>
      </c>
      <c r="I47" s="1430" t="s">
        <v>155</v>
      </c>
      <c r="J47" s="1433" t="s">
        <v>155</v>
      </c>
    </row>
    <row r="48" spans="1:10" ht="21" customHeight="1" thickTop="1" thickBot="1">
      <c r="A48" s="110" t="s">
        <v>57</v>
      </c>
      <c r="B48" s="122"/>
      <c r="C48" s="1200">
        <v>0</v>
      </c>
      <c r="D48" s="1217" t="s">
        <v>155</v>
      </c>
      <c r="E48" s="1200">
        <v>0</v>
      </c>
      <c r="F48" s="1202" t="s">
        <v>155</v>
      </c>
      <c r="G48" s="1223">
        <v>93.743291050000011</v>
      </c>
      <c r="H48" s="1202">
        <f t="shared" si="1"/>
        <v>1</v>
      </c>
      <c r="I48" s="1404" t="s">
        <v>155</v>
      </c>
      <c r="J48" s="1425" t="s">
        <v>155</v>
      </c>
    </row>
    <row r="49" spans="1:2" ht="15.6" customHeight="1" thickTop="1"/>
    <row r="50" spans="1:2">
      <c r="A50" s="199" t="str">
        <f>+data!A1</f>
        <v>Fonte: AT - Autoridade Tributária e Aduaneira</v>
      </c>
      <c r="B50" s="16"/>
    </row>
    <row r="51" spans="1:2">
      <c r="A51" s="1636" t="str">
        <f>+data!A2</f>
        <v>Data: 2015-11</v>
      </c>
      <c r="B51" s="1636"/>
    </row>
  </sheetData>
  <mergeCells count="5">
    <mergeCell ref="A8:B9"/>
    <mergeCell ref="I8:J9"/>
    <mergeCell ref="A31:B32"/>
    <mergeCell ref="I31:J32"/>
    <mergeCell ref="A51:B51"/>
  </mergeCells>
  <phoneticPr fontId="37" type="noConversion"/>
  <printOptions horizontalCentered="1"/>
  <pageMargins left="0.6692913385826772" right="0.39370078740157483" top="0.78740157480314965" bottom="0" header="0.55118110236220474" footer="0"/>
  <pageSetup paperSize="9" scale="79" orientation="portrait" r:id="rId1"/>
  <headerFooter alignWithMargins="0"/>
  <ignoredErrors>
    <ignoredError sqref="I10 I33" twoDigitTextYear="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4" enableFormatConditionsCalculation="0">
    <tabColor theme="6" tint="0.59999389629810485"/>
    <pageSetUpPr fitToPage="1"/>
  </sheetPr>
  <dimension ref="A1:BI60"/>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10" width="8.28515625" style="26" customWidth="1"/>
    <col min="11" max="11" width="16.28515625" style="26" customWidth="1"/>
    <col min="12" max="12" width="8.42578125" style="26" customWidth="1"/>
    <col min="13" max="13" width="5.7109375" style="26" customWidth="1"/>
    <col min="14" max="14" width="6.5703125" style="26" customWidth="1"/>
    <col min="15" max="15" width="14.7109375" style="26" customWidth="1"/>
    <col min="16" max="16" width="4" style="26" customWidth="1"/>
    <col min="17" max="17" width="13.7109375" style="26" customWidth="1"/>
    <col min="18" max="18" width="6.5703125" style="26" customWidth="1"/>
    <col min="19" max="19" width="16.28515625" style="26" customWidth="1"/>
    <col min="20" max="20" width="6.5703125" style="26" customWidth="1"/>
    <col min="21" max="21" width="14.7109375" style="26" customWidth="1"/>
    <col min="22" max="22" width="6.5703125" style="26" customWidth="1"/>
    <col min="23" max="23" width="14.7109375" style="26" customWidth="1"/>
    <col min="24" max="24" width="3" style="26" customWidth="1"/>
    <col min="25" max="25" width="12.7109375" style="26" customWidth="1"/>
    <col min="26" max="26" width="6.5703125" style="26" customWidth="1"/>
    <col min="27" max="27" width="14.7109375" style="26" customWidth="1"/>
    <col min="28" max="28" width="6.5703125" style="26" customWidth="1"/>
    <col min="29" max="29" width="16.28515625" style="26" customWidth="1"/>
    <col min="30" max="30" width="6.5703125" style="26" customWidth="1"/>
    <col min="31" max="31" width="16.28515625" style="26" customWidth="1"/>
    <col min="32" max="32" width="6.5703125" style="26" customWidth="1"/>
    <col min="33" max="33" width="14.7109375" style="26" customWidth="1"/>
    <col min="34" max="34" width="4" style="26" customWidth="1"/>
    <col min="35" max="35" width="12.7109375" style="26" customWidth="1"/>
    <col min="36" max="36" width="6.5703125" style="26" customWidth="1"/>
    <col min="37" max="37" width="14.7109375" style="26" customWidth="1"/>
    <col min="38" max="38" width="6.5703125" style="26" customWidth="1"/>
    <col min="39" max="39" width="14.7109375" style="26" customWidth="1"/>
    <col min="40" max="40" width="5.5703125" style="26" customWidth="1"/>
    <col min="41" max="41" width="13.7109375" style="26" customWidth="1"/>
    <col min="42" max="42" width="6.5703125" style="26" customWidth="1"/>
    <col min="43" max="43" width="14.7109375" style="26" customWidth="1"/>
    <col min="44" max="44" width="6.5703125" style="26" customWidth="1"/>
    <col min="45" max="45" width="14.7109375" style="26" customWidth="1"/>
    <col min="46" max="46" width="6.5703125" style="26" customWidth="1"/>
    <col min="47" max="47" width="13.7109375" style="26" customWidth="1"/>
    <col min="48" max="48" width="6.5703125" style="26" customWidth="1"/>
    <col min="49" max="49" width="14.7109375" style="26" customWidth="1"/>
    <col min="50" max="50" width="6.5703125" style="26" customWidth="1"/>
    <col min="51" max="51" width="13.7109375" style="26" customWidth="1"/>
    <col min="52" max="52" width="5.5703125" style="26" customWidth="1"/>
    <col min="53" max="53" width="14.7109375" style="26" customWidth="1"/>
    <col min="54" max="54" width="5.5703125" style="26" customWidth="1"/>
    <col min="55" max="55" width="14.7109375" style="26" customWidth="1"/>
    <col min="56" max="56" width="7.5703125" style="26" customWidth="1"/>
    <col min="57" max="57" width="18.28515625" style="26" customWidth="1"/>
    <col min="58" max="58" width="5.5703125" style="26" customWidth="1"/>
    <col min="59" max="59" width="14.7109375" style="26" customWidth="1"/>
    <col min="60" max="60" width="7.5703125" style="26" customWidth="1"/>
    <col min="61" max="61" width="17.28515625" style="26" customWidth="1"/>
  </cols>
  <sheetData>
    <row r="1" spans="1:61" s="195" customFormat="1" ht="27.75">
      <c r="A1" s="1183" t="s">
        <v>706</v>
      </c>
      <c r="B1" s="206"/>
      <c r="C1" s="206"/>
      <c r="D1" s="206"/>
      <c r="E1" s="206"/>
      <c r="F1" s="206"/>
      <c r="G1" s="206"/>
      <c r="H1" s="206"/>
      <c r="I1" s="206"/>
    </row>
    <row r="2" spans="1:61" s="454" customFormat="1" ht="26.25">
      <c r="A2" s="706" t="s">
        <v>528</v>
      </c>
      <c r="C2" s="216"/>
      <c r="D2" s="662"/>
      <c r="E2" s="216"/>
      <c r="F2" s="662"/>
      <c r="G2" s="216"/>
      <c r="H2" s="662"/>
    </row>
    <row r="3" spans="1:61" s="454" customFormat="1" ht="21.75" customHeight="1">
      <c r="A3" s="456"/>
      <c r="B3" s="456"/>
      <c r="C3" s="543"/>
      <c r="D3" s="456"/>
      <c r="E3" s="543"/>
      <c r="F3" s="456"/>
      <c r="G3" s="543"/>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row>
    <row r="4" spans="1:61" s="626" customFormat="1" ht="33" customHeight="1">
      <c r="A4" s="663" t="s">
        <v>143</v>
      </c>
      <c r="B4" s="624"/>
      <c r="C4" s="624"/>
      <c r="D4" s="624"/>
      <c r="E4" s="624"/>
      <c r="F4" s="624"/>
      <c r="G4" s="624"/>
      <c r="H4" s="624"/>
      <c r="I4" s="693"/>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row>
    <row r="5" spans="1:61" ht="17.25" customHeight="1">
      <c r="A5" s="319" t="s">
        <v>165</v>
      </c>
      <c r="B5" s="112"/>
      <c r="C5" s="22"/>
      <c r="D5" s="22"/>
      <c r="E5" s="22"/>
      <c r="F5" s="22"/>
      <c r="G5" s="22"/>
      <c r="H5" s="22"/>
    </row>
    <row r="6" spans="1:61" ht="25.5" customHeight="1">
      <c r="A6" s="253" t="s">
        <v>153</v>
      </c>
      <c r="B6" s="158"/>
      <c r="C6" s="158"/>
      <c r="D6" s="158"/>
      <c r="E6" s="158"/>
      <c r="F6" s="158"/>
      <c r="G6" s="158"/>
      <c r="H6" s="158"/>
    </row>
    <row r="7" spans="1:61" ht="24" thickBot="1">
      <c r="A7" s="28"/>
      <c r="B7" s="113"/>
      <c r="C7" s="239"/>
      <c r="D7" s="114"/>
      <c r="E7" s="239"/>
      <c r="F7" s="114"/>
      <c r="G7" s="239"/>
      <c r="H7" s="114"/>
    </row>
    <row r="8" spans="1:61" ht="15.95" customHeight="1" thickTop="1">
      <c r="A8" s="1632" t="s">
        <v>573</v>
      </c>
      <c r="B8" s="1633"/>
      <c r="C8" s="264"/>
      <c r="D8" s="90"/>
      <c r="E8" s="264"/>
      <c r="F8" s="722"/>
      <c r="G8" s="1054"/>
      <c r="H8" s="116"/>
      <c r="I8" s="1613" t="s">
        <v>435</v>
      </c>
      <c r="J8" s="1614"/>
    </row>
    <row r="9" spans="1:61" ht="15.95" customHeight="1" thickBot="1">
      <c r="A9" s="1634"/>
      <c r="B9" s="1635"/>
      <c r="C9" s="118">
        <v>2012</v>
      </c>
      <c r="D9" s="117" t="s">
        <v>73</v>
      </c>
      <c r="E9" s="118">
        <v>2013</v>
      </c>
      <c r="F9" s="723" t="s">
        <v>73</v>
      </c>
      <c r="G9" s="1055">
        <v>2014</v>
      </c>
      <c r="H9" s="286" t="s">
        <v>73</v>
      </c>
      <c r="I9" s="1615"/>
      <c r="J9" s="1616"/>
    </row>
    <row r="10" spans="1:61" ht="15.95" customHeight="1" thickTop="1" thickBot="1">
      <c r="A10" s="119" t="s">
        <v>142</v>
      </c>
      <c r="B10" s="120"/>
      <c r="C10" s="266"/>
      <c r="D10" s="94"/>
      <c r="E10" s="266"/>
      <c r="F10" s="724"/>
      <c r="G10" s="1056"/>
      <c r="H10" s="121"/>
      <c r="I10" s="1410" t="s">
        <v>630</v>
      </c>
      <c r="J10" s="1418" t="s">
        <v>710</v>
      </c>
    </row>
    <row r="11" spans="1:61" s="33" customFormat="1" ht="21" customHeight="1" thickTop="1">
      <c r="A11" s="542"/>
      <c r="B11" s="561" t="str">
        <f>+B34</f>
        <v>Desconhecido</v>
      </c>
      <c r="C11" s="895">
        <v>1482</v>
      </c>
      <c r="D11" s="987">
        <f t="shared" ref="D11:D25" si="0">+C11/C$25</f>
        <v>8.0211298860155232E-3</v>
      </c>
      <c r="E11" s="895">
        <v>1552</v>
      </c>
      <c r="F11" s="987">
        <f t="shared" ref="F11:F25" si="1">+E11/E$25</f>
        <v>7.8846564179680754E-3</v>
      </c>
      <c r="G11" s="1057">
        <v>991</v>
      </c>
      <c r="H11" s="1091">
        <f t="shared" ref="H11:H25" si="2">+G11/G$25</f>
        <v>4.7093821727787252E-3</v>
      </c>
      <c r="I11" s="1419">
        <f t="shared" ref="I11:I25" si="3">IF(C11&gt;0,(E11-C11)/C11,"-")</f>
        <v>4.7233468286099867E-2</v>
      </c>
      <c r="J11" s="1420">
        <f t="shared" ref="J11:J25" si="4">IF(E11&gt;0,(G11-E11)/E11,"-")</f>
        <v>-0.36146907216494845</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row>
    <row r="12" spans="1:61" s="33" customFormat="1" ht="21" customHeight="1">
      <c r="A12" s="177">
        <v>0</v>
      </c>
      <c r="B12" s="178" t="s">
        <v>350</v>
      </c>
      <c r="C12" s="900">
        <v>1</v>
      </c>
      <c r="D12" s="987">
        <f t="shared" si="0"/>
        <v>5.4123683441400285E-6</v>
      </c>
      <c r="E12" s="900">
        <v>1</v>
      </c>
      <c r="F12" s="987">
        <f t="shared" si="1"/>
        <v>5.0803198569381927E-6</v>
      </c>
      <c r="G12" s="1058">
        <v>2</v>
      </c>
      <c r="H12" s="1091">
        <f t="shared" si="2"/>
        <v>9.5043030732163994E-6</v>
      </c>
      <c r="I12" s="1421">
        <f t="shared" si="3"/>
        <v>0</v>
      </c>
      <c r="J12" s="1422">
        <f t="shared" si="4"/>
        <v>1</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row>
    <row r="13" spans="1:61" s="33" customFormat="1" ht="21" customHeight="1">
      <c r="A13" s="177">
        <v>1</v>
      </c>
      <c r="B13" s="178" t="s">
        <v>122</v>
      </c>
      <c r="C13" s="900">
        <v>9222</v>
      </c>
      <c r="D13" s="987">
        <f t="shared" si="0"/>
        <v>4.9912860869659348E-2</v>
      </c>
      <c r="E13" s="900">
        <v>9387</v>
      </c>
      <c r="F13" s="987">
        <f t="shared" si="1"/>
        <v>4.7688962497078817E-2</v>
      </c>
      <c r="G13" s="1058">
        <v>10207</v>
      </c>
      <c r="H13" s="1091">
        <f t="shared" si="2"/>
        <v>4.8505210734159893E-2</v>
      </c>
      <c r="I13" s="1421">
        <f t="shared" si="3"/>
        <v>1.7891997397527653E-2</v>
      </c>
      <c r="J13" s="1422">
        <f t="shared" si="4"/>
        <v>8.7354852455523602E-2</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row>
    <row r="14" spans="1:61" s="33" customFormat="1" ht="21" customHeight="1">
      <c r="A14" s="177">
        <v>2</v>
      </c>
      <c r="B14" s="180" t="s">
        <v>330</v>
      </c>
      <c r="C14" s="900">
        <v>94033</v>
      </c>
      <c r="D14" s="987">
        <f t="shared" si="0"/>
        <v>0.50894123250451928</v>
      </c>
      <c r="E14" s="900">
        <v>100707</v>
      </c>
      <c r="F14" s="987">
        <f t="shared" si="1"/>
        <v>0.5116237718326746</v>
      </c>
      <c r="G14" s="1058">
        <v>109956</v>
      </c>
      <c r="H14" s="1091">
        <f t="shared" si="2"/>
        <v>0.5225275743592912</v>
      </c>
      <c r="I14" s="1421">
        <f t="shared" si="3"/>
        <v>7.0975083215466916E-2</v>
      </c>
      <c r="J14" s="1422">
        <f t="shared" si="4"/>
        <v>9.1840686347523015E-2</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row>
    <row r="15" spans="1:61" s="33" customFormat="1" ht="21" customHeight="1">
      <c r="A15" s="177">
        <v>3</v>
      </c>
      <c r="B15" s="180" t="s">
        <v>329</v>
      </c>
      <c r="C15" s="900">
        <v>44211</v>
      </c>
      <c r="D15" s="987">
        <f t="shared" si="0"/>
        <v>0.23928621686277482</v>
      </c>
      <c r="E15" s="900">
        <v>46971</v>
      </c>
      <c r="F15" s="987">
        <f t="shared" si="1"/>
        <v>0.23862770400024386</v>
      </c>
      <c r="G15" s="1058">
        <v>48798</v>
      </c>
      <c r="H15" s="1091">
        <f t="shared" si="2"/>
        <v>0.23189549068340692</v>
      </c>
      <c r="I15" s="1421">
        <f t="shared" si="3"/>
        <v>6.2427902558186879E-2</v>
      </c>
      <c r="J15" s="1422">
        <f t="shared" si="4"/>
        <v>3.8896340295075688E-2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row>
    <row r="16" spans="1:61" s="33" customFormat="1" ht="21" customHeight="1">
      <c r="A16" s="177">
        <v>4</v>
      </c>
      <c r="B16" s="180" t="s">
        <v>328</v>
      </c>
      <c r="C16" s="900">
        <v>14871</v>
      </c>
      <c r="D16" s="987">
        <f t="shared" si="0"/>
        <v>8.0487329645706374E-2</v>
      </c>
      <c r="E16" s="900">
        <v>15819</v>
      </c>
      <c r="F16" s="987">
        <f t="shared" si="1"/>
        <v>8.0365579816905272E-2</v>
      </c>
      <c r="G16" s="1058">
        <v>16709</v>
      </c>
      <c r="H16" s="1091">
        <f t="shared" si="2"/>
        <v>7.9403700025186402E-2</v>
      </c>
      <c r="I16" s="1421">
        <f t="shared" si="3"/>
        <v>6.3748234819447247E-2</v>
      </c>
      <c r="J16" s="1422">
        <f t="shared" si="4"/>
        <v>5.6261457740691571E-2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row>
    <row r="17" spans="1:61" s="33" customFormat="1" ht="21" customHeight="1">
      <c r="A17" s="177">
        <v>5</v>
      </c>
      <c r="B17" s="180" t="s">
        <v>327</v>
      </c>
      <c r="C17" s="900">
        <v>6116</v>
      </c>
      <c r="D17" s="987">
        <f t="shared" si="0"/>
        <v>3.3102044792760417E-2</v>
      </c>
      <c r="E17" s="900">
        <v>6636</v>
      </c>
      <c r="F17" s="987">
        <f t="shared" si="1"/>
        <v>3.3713002570641845E-2</v>
      </c>
      <c r="G17" s="1058">
        <v>7046</v>
      </c>
      <c r="H17" s="1091">
        <f t="shared" si="2"/>
        <v>3.3483659726941374E-2</v>
      </c>
      <c r="I17" s="1421">
        <f t="shared" si="3"/>
        <v>8.5022890778286467E-2</v>
      </c>
      <c r="J17" s="1422">
        <f t="shared" si="4"/>
        <v>6.1784207353827607E-2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row>
    <row r="18" spans="1:61" s="33" customFormat="1" ht="21" customHeight="1">
      <c r="A18" s="177">
        <v>6</v>
      </c>
      <c r="B18" s="180" t="s">
        <v>342</v>
      </c>
      <c r="C18" s="900">
        <v>5482</v>
      </c>
      <c r="D18" s="987">
        <f t="shared" si="0"/>
        <v>2.9670603262575639E-2</v>
      </c>
      <c r="E18" s="900">
        <v>5855</v>
      </c>
      <c r="F18" s="987">
        <f t="shared" si="1"/>
        <v>2.9745272762373119E-2</v>
      </c>
      <c r="G18" s="1058">
        <v>6154</v>
      </c>
      <c r="H18" s="1091">
        <f t="shared" si="2"/>
        <v>2.9244740556286859E-2</v>
      </c>
      <c r="I18" s="1421">
        <f t="shared" si="3"/>
        <v>6.8040860999635175E-2</v>
      </c>
      <c r="J18" s="1422">
        <f t="shared" si="4"/>
        <v>5.1067463706233988E-2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row>
    <row r="19" spans="1:61" s="33" customFormat="1" ht="21" customHeight="1">
      <c r="A19" s="177">
        <v>7</v>
      </c>
      <c r="B19" s="180" t="s">
        <v>326</v>
      </c>
      <c r="C19" s="900">
        <v>4406</v>
      </c>
      <c r="D19" s="987">
        <f t="shared" si="0"/>
        <v>2.3846894924280968E-2</v>
      </c>
      <c r="E19" s="900">
        <v>4642</v>
      </c>
      <c r="F19" s="987">
        <f t="shared" si="1"/>
        <v>2.3582844775907091E-2</v>
      </c>
      <c r="G19" s="1058">
        <v>4981</v>
      </c>
      <c r="H19" s="1091">
        <f t="shared" si="2"/>
        <v>2.3670466803845443E-2</v>
      </c>
      <c r="I19" s="1421">
        <f t="shared" si="3"/>
        <v>5.3563322741715845E-2</v>
      </c>
      <c r="J19" s="1422">
        <f t="shared" si="4"/>
        <v>7.3028866867729428E-2</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row>
    <row r="20" spans="1:61" s="33" customFormat="1" ht="21" customHeight="1">
      <c r="A20" s="177">
        <v>8</v>
      </c>
      <c r="B20" s="180" t="s">
        <v>325</v>
      </c>
      <c r="C20" s="900">
        <v>2984</v>
      </c>
      <c r="D20" s="987">
        <f t="shared" si="0"/>
        <v>1.6150507138913847E-2</v>
      </c>
      <c r="E20" s="900">
        <v>3164</v>
      </c>
      <c r="F20" s="987">
        <f t="shared" si="1"/>
        <v>1.6074132027352441E-2</v>
      </c>
      <c r="G20" s="1058">
        <v>3349</v>
      </c>
      <c r="H20" s="1091">
        <f t="shared" si="2"/>
        <v>1.591495549610086E-2</v>
      </c>
      <c r="I20" s="1421">
        <f t="shared" si="3"/>
        <v>6.0321715817694369E-2</v>
      </c>
      <c r="J20" s="1422">
        <f t="shared" si="4"/>
        <v>5.8470290771175729E-2</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row>
    <row r="21" spans="1:61" s="33" customFormat="1" ht="21" customHeight="1">
      <c r="A21" s="177">
        <v>9</v>
      </c>
      <c r="B21" s="180" t="s">
        <v>324</v>
      </c>
      <c r="C21" s="900">
        <v>966</v>
      </c>
      <c r="D21" s="987">
        <f t="shared" si="0"/>
        <v>5.2283478204392681E-3</v>
      </c>
      <c r="E21" s="900">
        <v>1062</v>
      </c>
      <c r="F21" s="987">
        <f t="shared" si="1"/>
        <v>5.3952996880683611E-3</v>
      </c>
      <c r="G21" s="1058">
        <v>1127</v>
      </c>
      <c r="H21" s="1091">
        <f t="shared" si="2"/>
        <v>5.3556747817574404E-3</v>
      </c>
      <c r="I21" s="1421">
        <f t="shared" si="3"/>
        <v>9.9378881987577633E-2</v>
      </c>
      <c r="J21" s="1422">
        <f t="shared" si="4"/>
        <v>6.120527306967985E-2</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row>
    <row r="22" spans="1:61" s="33" customFormat="1" ht="21" customHeight="1">
      <c r="A22" s="177">
        <v>10</v>
      </c>
      <c r="B22" s="180" t="s">
        <v>323</v>
      </c>
      <c r="C22" s="900">
        <v>668</v>
      </c>
      <c r="D22" s="987">
        <f t="shared" si="0"/>
        <v>3.6154620538855391E-3</v>
      </c>
      <c r="E22" s="900">
        <v>732</v>
      </c>
      <c r="F22" s="987">
        <f t="shared" si="1"/>
        <v>3.718794135278757E-3</v>
      </c>
      <c r="G22" s="1058">
        <v>772</v>
      </c>
      <c r="H22" s="1091">
        <f t="shared" si="2"/>
        <v>3.6686609862615297E-3</v>
      </c>
      <c r="I22" s="1421">
        <f t="shared" si="3"/>
        <v>9.580838323353294E-2</v>
      </c>
      <c r="J22" s="1422">
        <f t="shared" si="4"/>
        <v>5.4644808743169397E-2</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row>
    <row r="23" spans="1:61" s="33" customFormat="1" ht="21" customHeight="1">
      <c r="A23" s="177">
        <v>11</v>
      </c>
      <c r="B23" s="180" t="s">
        <v>322</v>
      </c>
      <c r="C23" s="900">
        <v>230</v>
      </c>
      <c r="D23" s="987">
        <f t="shared" si="0"/>
        <v>1.2448447191522067E-3</v>
      </c>
      <c r="E23" s="900">
        <v>226</v>
      </c>
      <c r="F23" s="987">
        <f t="shared" si="1"/>
        <v>1.1481522876680315E-3</v>
      </c>
      <c r="G23" s="1058">
        <v>244</v>
      </c>
      <c r="H23" s="1091">
        <f t="shared" si="2"/>
        <v>1.1595249749324005E-3</v>
      </c>
      <c r="I23" s="1421">
        <f t="shared" si="3"/>
        <v>-1.7391304347826087E-2</v>
      </c>
      <c r="J23" s="1422">
        <f t="shared" si="4"/>
        <v>7.9646017699115043E-2</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row>
    <row r="24" spans="1:61" s="33" customFormat="1" ht="21" customHeight="1" thickBot="1">
      <c r="A24" s="542">
        <v>12</v>
      </c>
      <c r="B24" s="577" t="s">
        <v>364</v>
      </c>
      <c r="C24" s="901">
        <v>90</v>
      </c>
      <c r="D24" s="1092">
        <f t="shared" si="0"/>
        <v>4.8711315097260259E-4</v>
      </c>
      <c r="E24" s="901">
        <v>84</v>
      </c>
      <c r="F24" s="1092">
        <f t="shared" si="1"/>
        <v>4.2674686798280822E-4</v>
      </c>
      <c r="G24" s="1058">
        <v>95</v>
      </c>
      <c r="H24" s="1093">
        <f t="shared" si="2"/>
        <v>4.5145439597777895E-4</v>
      </c>
      <c r="I24" s="1423">
        <f t="shared" si="3"/>
        <v>-6.6666666666666666E-2</v>
      </c>
      <c r="J24" s="1424">
        <f t="shared" si="4"/>
        <v>0.13095238095238096</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row>
    <row r="25" spans="1:61" ht="30.75" customHeight="1" thickTop="1" thickBot="1">
      <c r="A25" s="110" t="s">
        <v>57</v>
      </c>
      <c r="B25" s="122"/>
      <c r="C25" s="83">
        <f>'Q59 COLN'!C34</f>
        <v>184762</v>
      </c>
      <c r="D25" s="48">
        <f t="shared" si="0"/>
        <v>1</v>
      </c>
      <c r="E25" s="83">
        <f>'Q59 COLN'!E34</f>
        <v>196838</v>
      </c>
      <c r="F25" s="48">
        <f t="shared" si="1"/>
        <v>1</v>
      </c>
      <c r="G25" s="951">
        <v>210431</v>
      </c>
      <c r="H25" s="138">
        <f t="shared" si="2"/>
        <v>1</v>
      </c>
      <c r="I25" s="1404">
        <f t="shared" si="3"/>
        <v>6.5359760123834987E-2</v>
      </c>
      <c r="J25" s="1425">
        <f t="shared" si="4"/>
        <v>6.9056787815360857E-2</v>
      </c>
      <c r="K25" s="31"/>
    </row>
    <row r="26" spans="1:61" ht="15.95" customHeight="1" thickTop="1">
      <c r="A26"/>
      <c r="B26"/>
      <c r="C26" s="240"/>
      <c r="D26" s="240"/>
      <c r="E26" s="240"/>
      <c r="F26" s="240"/>
      <c r="G26" s="647"/>
      <c r="H26" s="240"/>
      <c r="I26" s="31"/>
      <c r="K26" s="31"/>
    </row>
    <row r="27" spans="1:61" ht="15.95" customHeight="1">
      <c r="A27"/>
      <c r="B27"/>
      <c r="C27" s="1010"/>
      <c r="D27" s="1010"/>
      <c r="E27" s="1010"/>
      <c r="F27" s="1010"/>
      <c r="G27" s="1140"/>
      <c r="H27" s="1010"/>
      <c r="I27" s="803"/>
      <c r="K27" s="31"/>
    </row>
    <row r="28" spans="1:61" ht="24.75" customHeight="1">
      <c r="A28" s="272" t="s">
        <v>55</v>
      </c>
      <c r="B28" s="212"/>
      <c r="C28" s="1142"/>
      <c r="D28" s="1142"/>
      <c r="E28" s="1142"/>
      <c r="F28" s="1142"/>
      <c r="G28" s="1144"/>
      <c r="H28" s="1142"/>
      <c r="I28" s="31"/>
      <c r="K28" s="31"/>
    </row>
    <row r="29" spans="1:61">
      <c r="G29" s="543"/>
      <c r="I29" s="31"/>
      <c r="J29"/>
      <c r="K29" s="31"/>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row>
    <row r="30" spans="1:61" ht="27" customHeight="1" thickBot="1">
      <c r="B30"/>
      <c r="C30" s="195"/>
      <c r="D30"/>
      <c r="E30" s="195"/>
      <c r="F30"/>
      <c r="G30" s="216"/>
      <c r="H30"/>
      <c r="I30" s="31"/>
      <c r="J30"/>
      <c r="K30" s="31"/>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row>
    <row r="31" spans="1:61" ht="15.95" customHeight="1" thickTop="1">
      <c r="A31" s="1632" t="s">
        <v>573</v>
      </c>
      <c r="B31" s="1633"/>
      <c r="C31" s="264"/>
      <c r="D31" s="90"/>
      <c r="E31" s="264"/>
      <c r="F31" s="722"/>
      <c r="G31" s="1054"/>
      <c r="H31" s="116"/>
      <c r="I31" s="1613" t="s">
        <v>435</v>
      </c>
      <c r="J31" s="1614"/>
      <c r="K31" s="31"/>
    </row>
    <row r="32" spans="1:61" ht="15.95" customHeight="1" thickBot="1">
      <c r="A32" s="1634"/>
      <c r="B32" s="1635"/>
      <c r="C32" s="118">
        <v>2012</v>
      </c>
      <c r="D32" s="117" t="s">
        <v>73</v>
      </c>
      <c r="E32" s="118">
        <v>2013</v>
      </c>
      <c r="F32" s="723" t="s">
        <v>73</v>
      </c>
      <c r="G32" s="1055">
        <v>2014</v>
      </c>
      <c r="H32" s="286" t="s">
        <v>73</v>
      </c>
      <c r="I32" s="1615"/>
      <c r="J32" s="1616"/>
      <c r="K32" s="31"/>
    </row>
    <row r="33" spans="1:61" ht="15.95" customHeight="1" thickTop="1" thickBot="1">
      <c r="A33" s="119" t="s">
        <v>142</v>
      </c>
      <c r="B33" s="120"/>
      <c r="C33" s="266"/>
      <c r="D33" s="94"/>
      <c r="E33" s="266"/>
      <c r="F33" s="724"/>
      <c r="G33" s="1056"/>
      <c r="H33" s="121"/>
      <c r="I33" s="1410" t="s">
        <v>630</v>
      </c>
      <c r="J33" s="1418" t="s">
        <v>710</v>
      </c>
      <c r="K33" s="31"/>
    </row>
    <row r="34" spans="1:61" s="33" customFormat="1" ht="21" customHeight="1" thickTop="1">
      <c r="A34" s="542"/>
      <c r="B34" s="561" t="s">
        <v>351</v>
      </c>
      <c r="C34" s="895">
        <v>18.572993570000001</v>
      </c>
      <c r="D34" s="987">
        <f t="shared" ref="D34:D48" si="5">+C34/C$48</f>
        <v>5.7616392413666201E-3</v>
      </c>
      <c r="E34" s="895">
        <v>22.040576949999998</v>
      </c>
      <c r="F34" s="987">
        <f t="shared" ref="F34:F48" si="6">+E34/E$48</f>
        <v>6.3953652905533072E-3</v>
      </c>
      <c r="G34" s="1057">
        <v>11.281290589999999</v>
      </c>
      <c r="H34" s="1091">
        <f t="shared" ref="H34:H48" si="7">+G34/G$48</f>
        <v>3.0715561181080368E-3</v>
      </c>
      <c r="I34" s="1419">
        <f t="shared" ref="I34:I48" si="8">IF(C34&gt;0,(E34-C34)/C34,"-")</f>
        <v>0.18670029507795693</v>
      </c>
      <c r="J34" s="1420">
        <f t="shared" ref="J34:J48" si="9">IF(E34&gt;0,(G34-E34)/E34,"-")</f>
        <v>-0.4881581087649341</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row>
    <row r="35" spans="1:61" s="33" customFormat="1" ht="21" customHeight="1">
      <c r="A35" s="177">
        <v>0</v>
      </c>
      <c r="B35" s="178" t="s">
        <v>350</v>
      </c>
      <c r="C35" s="900">
        <v>4.9385799999999997E-3</v>
      </c>
      <c r="D35" s="987">
        <f t="shared" si="5"/>
        <v>1.5320263918353556E-6</v>
      </c>
      <c r="E35" s="900">
        <v>0.10859603</v>
      </c>
      <c r="F35" s="987">
        <f t="shared" si="6"/>
        <v>3.151057626710111E-5</v>
      </c>
      <c r="G35" s="1058">
        <v>0.45298389</v>
      </c>
      <c r="H35" s="1091">
        <f t="shared" si="7"/>
        <v>1.2333388876333148E-4</v>
      </c>
      <c r="I35" s="1421">
        <f t="shared" si="8"/>
        <v>20.989322841788532</v>
      </c>
      <c r="J35" s="1422">
        <f t="shared" si="9"/>
        <v>3.171274861521181</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row>
    <row r="36" spans="1:61" s="33" customFormat="1" ht="21" customHeight="1">
      <c r="A36" s="177">
        <v>1</v>
      </c>
      <c r="B36" s="178" t="s">
        <v>122</v>
      </c>
      <c r="C36" s="900">
        <v>65.099598290000003</v>
      </c>
      <c r="D36" s="987">
        <f t="shared" si="5"/>
        <v>2.0194935118629201E-2</v>
      </c>
      <c r="E36" s="900">
        <v>76.25845649</v>
      </c>
      <c r="F36" s="987">
        <f t="shared" si="6"/>
        <v>2.2127401059132239E-2</v>
      </c>
      <c r="G36" s="1058">
        <v>103.94223907</v>
      </c>
      <c r="H36" s="1091">
        <f t="shared" si="7"/>
        <v>2.8300345408025406E-2</v>
      </c>
      <c r="I36" s="1421">
        <f t="shared" si="8"/>
        <v>0.17141208998388116</v>
      </c>
      <c r="J36" s="1422">
        <f t="shared" si="9"/>
        <v>0.36302573975687874</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row>
    <row r="37" spans="1:61" s="33" customFormat="1" ht="21" customHeight="1">
      <c r="A37" s="177">
        <v>2</v>
      </c>
      <c r="B37" s="180" t="s">
        <v>330</v>
      </c>
      <c r="C37" s="900">
        <v>179.71700480000004</v>
      </c>
      <c r="D37" s="987">
        <f t="shared" si="5"/>
        <v>5.5751085213806673E-2</v>
      </c>
      <c r="E37" s="900">
        <v>195.88110974</v>
      </c>
      <c r="F37" s="987">
        <f t="shared" si="6"/>
        <v>5.6837498090369157E-2</v>
      </c>
      <c r="G37" s="1058">
        <v>184.993787</v>
      </c>
      <c r="H37" s="1091">
        <f t="shared" si="7"/>
        <v>5.0368244106353176E-2</v>
      </c>
      <c r="I37" s="1421">
        <f t="shared" si="8"/>
        <v>8.9941989395985938E-2</v>
      </c>
      <c r="J37" s="1422">
        <f t="shared" si="9"/>
        <v>-5.5581279657089623E-2</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row>
    <row r="38" spans="1:61" s="33" customFormat="1" ht="21" customHeight="1">
      <c r="A38" s="177">
        <v>3</v>
      </c>
      <c r="B38" s="180" t="s">
        <v>329</v>
      </c>
      <c r="C38" s="900">
        <v>199.17688172000001</v>
      </c>
      <c r="D38" s="987">
        <f t="shared" si="5"/>
        <v>6.1787849835075875E-2</v>
      </c>
      <c r="E38" s="900">
        <v>227.01256699999999</v>
      </c>
      <c r="F38" s="987">
        <f t="shared" si="6"/>
        <v>6.5870702695521186E-2</v>
      </c>
      <c r="G38" s="902">
        <v>222.02465505000001</v>
      </c>
      <c r="H38" s="1091">
        <f t="shared" si="7"/>
        <v>6.045063569182061E-2</v>
      </c>
      <c r="I38" s="1421">
        <f t="shared" si="8"/>
        <v>0.13975359509408819</v>
      </c>
      <c r="J38" s="1422">
        <f t="shared" si="9"/>
        <v>-2.1971964001446596E-2</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row>
    <row r="39" spans="1:61" s="33" customFormat="1" ht="21" customHeight="1">
      <c r="A39" s="177">
        <v>4</v>
      </c>
      <c r="B39" s="180" t="s">
        <v>328</v>
      </c>
      <c r="C39" s="900">
        <v>127.07671816999999</v>
      </c>
      <c r="D39" s="987">
        <f t="shared" si="5"/>
        <v>3.9421227564251961E-2</v>
      </c>
      <c r="E39" s="900">
        <v>147.29071854999995</v>
      </c>
      <c r="F39" s="987">
        <f t="shared" si="6"/>
        <v>4.2738352592685915E-2</v>
      </c>
      <c r="G39" s="902">
        <v>166.07514437999998</v>
      </c>
      <c r="H39" s="1091">
        <f t="shared" si="7"/>
        <v>4.5217266740583489E-2</v>
      </c>
      <c r="I39" s="1421">
        <f t="shared" si="8"/>
        <v>0.15906926674765226</v>
      </c>
      <c r="J39" s="1422">
        <f t="shared" si="9"/>
        <v>0.12753299063866938</v>
      </c>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row>
    <row r="40" spans="1:61" s="33" customFormat="1" ht="21" customHeight="1">
      <c r="A40" s="177">
        <v>5</v>
      </c>
      <c r="B40" s="180" t="s">
        <v>327</v>
      </c>
      <c r="C40" s="900">
        <v>85.074915619999985</v>
      </c>
      <c r="D40" s="987">
        <f t="shared" si="5"/>
        <v>2.6391597587364365E-2</v>
      </c>
      <c r="E40" s="900">
        <v>101.51828880000001</v>
      </c>
      <c r="F40" s="987">
        <f t="shared" si="6"/>
        <v>2.945687592574053E-2</v>
      </c>
      <c r="G40" s="902">
        <v>110.37761434000001</v>
      </c>
      <c r="H40" s="1091">
        <f t="shared" si="7"/>
        <v>3.0052504536025468E-2</v>
      </c>
      <c r="I40" s="1421">
        <f t="shared" si="8"/>
        <v>0.193281098901665</v>
      </c>
      <c r="J40" s="1422">
        <f t="shared" si="9"/>
        <v>8.7268271015222235E-2</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row>
    <row r="41" spans="1:61" s="33" customFormat="1" ht="21" customHeight="1">
      <c r="A41" s="177">
        <v>6</v>
      </c>
      <c r="B41" s="180" t="s">
        <v>342</v>
      </c>
      <c r="C41" s="900">
        <v>117.64721691</v>
      </c>
      <c r="D41" s="987">
        <f t="shared" si="5"/>
        <v>3.6496045671447812E-2</v>
      </c>
      <c r="E41" s="900">
        <v>143.94172175</v>
      </c>
      <c r="F41" s="987">
        <f t="shared" si="6"/>
        <v>4.1766596819618744E-2</v>
      </c>
      <c r="G41" s="902">
        <v>153.58552256999999</v>
      </c>
      <c r="H41" s="1091">
        <f t="shared" si="7"/>
        <v>4.1816718374480193E-2</v>
      </c>
      <c r="I41" s="1421">
        <f t="shared" si="8"/>
        <v>0.22350299081120867</v>
      </c>
      <c r="J41" s="1422">
        <f t="shared" si="9"/>
        <v>6.6997953774302385E-2</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row>
    <row r="42" spans="1:61" s="33" customFormat="1" ht="21" customHeight="1">
      <c r="A42" s="177">
        <v>7</v>
      </c>
      <c r="B42" s="180" t="s">
        <v>326</v>
      </c>
      <c r="C42" s="900">
        <v>170.80528951000002</v>
      </c>
      <c r="D42" s="987">
        <f t="shared" si="5"/>
        <v>5.2986528798642255E-2</v>
      </c>
      <c r="E42" s="900">
        <v>203.11252475999996</v>
      </c>
      <c r="F42" s="987">
        <f t="shared" si="6"/>
        <v>5.8935788925741028E-2</v>
      </c>
      <c r="G42" s="902">
        <v>231.11213953000001</v>
      </c>
      <c r="H42" s="1091">
        <f t="shared" si="7"/>
        <v>6.2924884389704366E-2</v>
      </c>
      <c r="I42" s="1421">
        <f t="shared" si="8"/>
        <v>0.18914657352053763</v>
      </c>
      <c r="J42" s="1422">
        <f t="shared" si="9"/>
        <v>0.13785272377015997</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row>
    <row r="43" spans="1:61" s="33" customFormat="1" ht="21" customHeight="1">
      <c r="A43" s="177">
        <v>8</v>
      </c>
      <c r="B43" s="180" t="s">
        <v>325</v>
      </c>
      <c r="C43" s="900">
        <v>302.99287876</v>
      </c>
      <c r="D43" s="987">
        <f t="shared" si="5"/>
        <v>9.39932301994683E-2</v>
      </c>
      <c r="E43" s="900">
        <v>335.83780102999998</v>
      </c>
      <c r="F43" s="987">
        <f t="shared" si="6"/>
        <v>9.7447785547329316E-2</v>
      </c>
      <c r="G43" s="902">
        <v>371.88523291000001</v>
      </c>
      <c r="H43" s="1091">
        <f t="shared" si="7"/>
        <v>0.10125316365764699</v>
      </c>
      <c r="I43" s="1421">
        <f t="shared" si="8"/>
        <v>0.10840163110241405</v>
      </c>
      <c r="J43" s="1422">
        <f t="shared" si="9"/>
        <v>0.1073358382214394</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row>
    <row r="44" spans="1:61" s="33" customFormat="1" ht="21" customHeight="1">
      <c r="A44" s="177">
        <v>9</v>
      </c>
      <c r="B44" s="180" t="s">
        <v>324</v>
      </c>
      <c r="C44" s="900">
        <v>251.57079700999998</v>
      </c>
      <c r="D44" s="987">
        <f t="shared" si="5"/>
        <v>7.8041279160077373E-2</v>
      </c>
      <c r="E44" s="900">
        <v>274.97902862000001</v>
      </c>
      <c r="F44" s="987">
        <f t="shared" si="6"/>
        <v>7.9788806765623832E-2</v>
      </c>
      <c r="G44" s="902">
        <v>278.24420137999999</v>
      </c>
      <c r="H44" s="1091">
        <f t="shared" si="7"/>
        <v>7.5757527231361185E-2</v>
      </c>
      <c r="I44" s="1421">
        <f t="shared" si="8"/>
        <v>9.3048286558751692E-2</v>
      </c>
      <c r="J44" s="1422">
        <f t="shared" si="9"/>
        <v>1.1874261016872684E-2</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row>
    <row r="45" spans="1:61" s="33" customFormat="1" ht="21" customHeight="1">
      <c r="A45" s="177">
        <v>10</v>
      </c>
      <c r="B45" s="180" t="s">
        <v>323</v>
      </c>
      <c r="C45" s="900">
        <v>467.67434032</v>
      </c>
      <c r="D45" s="987">
        <f t="shared" si="5"/>
        <v>0.14508004976216438</v>
      </c>
      <c r="E45" s="900">
        <v>476.25091371000002</v>
      </c>
      <c r="F45" s="987">
        <f t="shared" si="6"/>
        <v>0.13819050971509311</v>
      </c>
      <c r="G45" s="902">
        <v>459.89756922000004</v>
      </c>
      <c r="H45" s="1091">
        <f t="shared" si="7"/>
        <v>0.12521627567087654</v>
      </c>
      <c r="I45" s="1421">
        <f t="shared" si="8"/>
        <v>1.8338772625694225E-2</v>
      </c>
      <c r="J45" s="1422">
        <f t="shared" si="9"/>
        <v>-3.4337665334030008E-2</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row>
    <row r="46" spans="1:61" s="33" customFormat="1" ht="21" customHeight="1">
      <c r="A46" s="177">
        <v>11</v>
      </c>
      <c r="B46" s="180" t="s">
        <v>322</v>
      </c>
      <c r="C46" s="900">
        <v>462.63212342999998</v>
      </c>
      <c r="D46" s="987">
        <f t="shared" si="5"/>
        <v>0.14351587355182902</v>
      </c>
      <c r="E46" s="900">
        <v>461.18446312000003</v>
      </c>
      <c r="F46" s="987">
        <f t="shared" si="6"/>
        <v>0.13381877954787885</v>
      </c>
      <c r="G46" s="902">
        <v>532.90841700999999</v>
      </c>
      <c r="H46" s="1091">
        <f t="shared" si="7"/>
        <v>0.14509493356276842</v>
      </c>
      <c r="I46" s="1421">
        <f t="shared" si="8"/>
        <v>-3.1291824252644863E-3</v>
      </c>
      <c r="J46" s="1422">
        <f t="shared" si="9"/>
        <v>0.15552118431044676</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row>
    <row r="47" spans="1:61" s="33" customFormat="1" ht="21" customHeight="1" thickBot="1">
      <c r="A47" s="542">
        <v>12</v>
      </c>
      <c r="B47" s="577" t="s">
        <v>364</v>
      </c>
      <c r="C47" s="901">
        <v>775.51495886999999</v>
      </c>
      <c r="D47" s="1092">
        <f t="shared" si="5"/>
        <v>0.24057712626948441</v>
      </c>
      <c r="E47" s="901">
        <v>780.91912650000006</v>
      </c>
      <c r="F47" s="1092">
        <f t="shared" si="6"/>
        <v>0.22659402644844595</v>
      </c>
      <c r="G47" s="1059">
        <v>846.04501388999995</v>
      </c>
      <c r="H47" s="1093">
        <f t="shared" si="7"/>
        <v>0.23035261062348261</v>
      </c>
      <c r="I47" s="1423">
        <f t="shared" si="8"/>
        <v>6.9684892189242455E-3</v>
      </c>
      <c r="J47" s="1424">
        <f t="shared" si="9"/>
        <v>8.3396455766024682E-2</v>
      </c>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row>
    <row r="48" spans="1:61" ht="30.75" customHeight="1" thickTop="1" thickBot="1">
      <c r="A48" s="110" t="s">
        <v>57</v>
      </c>
      <c r="B48" s="122"/>
      <c r="C48" s="83">
        <f>'Q60 COLV'!C35</f>
        <v>3223.5606555599998</v>
      </c>
      <c r="D48" s="48">
        <f t="shared" si="5"/>
        <v>1</v>
      </c>
      <c r="E48" s="83">
        <f>'Q60 COLV'!E35</f>
        <v>3446.335893049999</v>
      </c>
      <c r="F48" s="48">
        <f t="shared" si="6"/>
        <v>1</v>
      </c>
      <c r="G48" s="951">
        <v>3672.8258108300006</v>
      </c>
      <c r="H48" s="138">
        <f t="shared" si="7"/>
        <v>1</v>
      </c>
      <c r="I48" s="1404">
        <f t="shared" si="8"/>
        <v>6.9108436692747285E-2</v>
      </c>
      <c r="J48" s="1425">
        <f t="shared" si="9"/>
        <v>6.5719049102772917E-2</v>
      </c>
      <c r="K48" s="31"/>
    </row>
    <row r="49" spans="1:61" ht="15.6" customHeight="1" thickTop="1">
      <c r="A49" s="87"/>
      <c r="B49" s="87"/>
      <c r="C49" s="1010"/>
      <c r="D49" s="357"/>
      <c r="E49" s="1010"/>
      <c r="F49" s="357"/>
      <c r="G49" s="1060"/>
      <c r="H49" s="357"/>
      <c r="I49" s="1060"/>
      <c r="J49" s="357"/>
      <c r="K49" s="31"/>
    </row>
    <row r="50" spans="1:61" s="16" customFormat="1" ht="14.25" customHeight="1">
      <c r="A50" s="16" t="str">
        <f>+data!A1</f>
        <v>Fonte: AT - Autoridade Tributária e Aduaneira</v>
      </c>
      <c r="C50" s="867"/>
      <c r="D50" s="867"/>
      <c r="E50" s="867"/>
      <c r="F50" s="867"/>
      <c r="G50" s="1060"/>
      <c r="H50" s="867"/>
      <c r="I50" s="852"/>
      <c r="J50" s="852"/>
      <c r="K50" s="852"/>
      <c r="L50" s="852"/>
      <c r="M50" s="852"/>
      <c r="N50" s="852"/>
      <c r="O50" s="852"/>
      <c r="P50" s="852"/>
      <c r="Q50" s="852"/>
      <c r="R50" s="852"/>
      <c r="S50" s="852"/>
      <c r="T50" s="852"/>
      <c r="U50" s="852"/>
      <c r="V50" s="852"/>
      <c r="W50" s="852"/>
      <c r="X50" s="852"/>
      <c r="Y50" s="852"/>
      <c r="Z50" s="852"/>
      <c r="AA50" s="852"/>
      <c r="AB50" s="852"/>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row>
    <row r="51" spans="1:61" s="16" customFormat="1" ht="14.25" customHeight="1">
      <c r="A51" s="1636" t="str">
        <f>+data!A2</f>
        <v>Data: 2015-11</v>
      </c>
      <c r="B51" s="1636"/>
      <c r="C51" s="866"/>
      <c r="D51" s="866"/>
      <c r="E51" s="866"/>
      <c r="F51" s="866"/>
      <c r="G51" s="1061"/>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row>
    <row r="52" spans="1:61">
      <c r="A52" s="1631"/>
      <c r="B52" s="1631"/>
      <c r="C52" s="240"/>
      <c r="D52" s="98"/>
      <c r="E52" s="240"/>
      <c r="F52" s="98"/>
      <c r="G52" s="647"/>
      <c r="H52" s="98"/>
    </row>
    <row r="53" spans="1:61" ht="15.95" customHeight="1">
      <c r="C53" s="1010"/>
      <c r="D53" s="1010"/>
      <c r="E53" s="1010"/>
      <c r="F53" s="1010"/>
      <c r="G53" s="1140"/>
      <c r="H53" s="1010"/>
    </row>
    <row r="54" spans="1:61">
      <c r="C54" s="219"/>
      <c r="D54" s="17"/>
      <c r="E54" s="219"/>
      <c r="F54" s="17"/>
      <c r="G54" s="232"/>
      <c r="H54" s="17"/>
    </row>
    <row r="55" spans="1:61">
      <c r="G55" s="543"/>
    </row>
    <row r="57" spans="1:61" ht="21" customHeight="1"/>
    <row r="60" spans="1:61" ht="9" customHeight="1"/>
  </sheetData>
  <mergeCells count="6">
    <mergeCell ref="A51:B51"/>
    <mergeCell ref="A52:B52"/>
    <mergeCell ref="I8:J9"/>
    <mergeCell ref="I31:J32"/>
    <mergeCell ref="A8:B9"/>
    <mergeCell ref="A31:B32"/>
  </mergeCells>
  <phoneticPr fontId="37" type="noConversion"/>
  <printOptions horizontalCentered="1"/>
  <pageMargins left="0.6692913385826772" right="0.39370078740157483" top="0.78740157480314965" bottom="0" header="0.55118110236220474" footer="0"/>
  <pageSetup paperSize="9" scale="74" orientation="portrait" horizontalDpi="300" verticalDpi="300" r:id="rId1"/>
  <headerFooter alignWithMargins="0"/>
  <ignoredErrors>
    <ignoredError sqref="G26 E25 G28:G33" formula="1"/>
    <ignoredError sqref="I10 I33" twoDigitTextYear="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5" enableFormatConditionsCalculation="0">
    <tabColor theme="6" tint="0.59999389629810485"/>
    <pageSetUpPr fitToPage="1"/>
  </sheetPr>
  <dimension ref="A1:BK61"/>
  <sheetViews>
    <sheetView zoomScaleNormal="100" workbookViewId="0">
      <selection activeCell="A11" sqref="A11"/>
    </sheetView>
  </sheetViews>
  <sheetFormatPr defaultColWidth="11.42578125" defaultRowHeight="12.75"/>
  <cols>
    <col min="1" max="1" width="5.5703125" style="26" customWidth="1"/>
    <col min="2" max="2" width="26.7109375" style="26" customWidth="1"/>
    <col min="3" max="3" width="13.5703125" style="237" customWidth="1"/>
    <col min="4" max="4" width="7.7109375" style="26" customWidth="1"/>
    <col min="5" max="5" width="13.5703125" style="237" customWidth="1"/>
    <col min="6" max="6" width="7.7109375" style="26" customWidth="1"/>
    <col min="7" max="7" width="13.5703125" style="237" customWidth="1"/>
    <col min="8" max="8" width="7.7109375" style="26" customWidth="1"/>
    <col min="9" max="9" width="8.28515625" style="140" customWidth="1"/>
    <col min="10" max="10" width="8.28515625" style="26" customWidth="1"/>
    <col min="11" max="11" width="14.7109375" style="26" customWidth="1"/>
    <col min="12" max="12" width="6.5703125" style="26" customWidth="1"/>
    <col min="13" max="13" width="16.28515625" style="26" customWidth="1"/>
    <col min="14" max="14" width="5.5703125" style="26" customWidth="1"/>
    <col min="15" max="15" width="13.7109375" style="26" customWidth="1"/>
    <col min="16" max="16" width="6.5703125" style="26" customWidth="1"/>
    <col min="17" max="17" width="14.7109375" style="26" customWidth="1"/>
    <col min="18" max="18" width="4" style="26" customWidth="1"/>
    <col min="19" max="19" width="13.7109375" style="26" customWidth="1"/>
    <col min="20" max="20" width="6.5703125" style="26" customWidth="1"/>
    <col min="21" max="21" width="16.28515625" style="26" customWidth="1"/>
    <col min="22" max="22" width="6.5703125" style="26" customWidth="1"/>
    <col min="23" max="23" width="14.7109375" style="26" customWidth="1"/>
    <col min="24" max="24" width="6.5703125" style="26" customWidth="1"/>
    <col min="25" max="25" width="14.7109375" style="26" customWidth="1"/>
    <col min="26" max="26" width="3" style="26" customWidth="1"/>
    <col min="27" max="27" width="12.7109375" style="26" customWidth="1"/>
    <col min="28" max="28" width="6.5703125" style="26" customWidth="1"/>
    <col min="29" max="29" width="14.7109375" style="26" customWidth="1"/>
    <col min="30" max="30" width="6.5703125" style="26" customWidth="1"/>
    <col min="31" max="31" width="16.28515625" style="26" customWidth="1"/>
    <col min="32" max="32" width="6.5703125" style="26" customWidth="1"/>
    <col min="33" max="33" width="16.28515625" style="26" customWidth="1"/>
    <col min="34" max="34" width="6.5703125" style="26" customWidth="1"/>
    <col min="35" max="35" width="14.7109375" style="26" customWidth="1"/>
    <col min="36" max="36" width="4" style="26" customWidth="1"/>
    <col min="37" max="37" width="12.7109375" style="26" customWidth="1"/>
    <col min="38" max="38" width="6.5703125" style="26" customWidth="1"/>
    <col min="39" max="39" width="14.7109375" style="26" customWidth="1"/>
    <col min="40" max="40" width="6.5703125" style="26" customWidth="1"/>
    <col min="41" max="41" width="14.7109375" style="26" customWidth="1"/>
    <col min="42" max="42" width="5.5703125" style="26" customWidth="1"/>
    <col min="43" max="43" width="13.7109375" style="26" customWidth="1"/>
    <col min="44" max="44" width="6.5703125" style="26" customWidth="1"/>
    <col min="45" max="45" width="14.7109375" style="26" customWidth="1"/>
    <col min="46" max="46" width="6.5703125" style="26" customWidth="1"/>
    <col min="47" max="47" width="14.7109375" style="26" customWidth="1"/>
    <col min="48" max="48" width="6.5703125" style="26" customWidth="1"/>
    <col min="49" max="49" width="13.7109375" style="26" customWidth="1"/>
    <col min="50" max="50" width="6.5703125" style="26" customWidth="1"/>
    <col min="51" max="51" width="14.7109375" style="26" customWidth="1"/>
    <col min="52" max="52" width="6.5703125" style="26" customWidth="1"/>
    <col min="53" max="53" width="13.7109375" style="26" customWidth="1"/>
    <col min="54" max="54" width="5.5703125" style="26" customWidth="1"/>
    <col min="55" max="55" width="14.7109375" style="26" customWidth="1"/>
    <col min="56" max="56" width="5.5703125" style="26" customWidth="1"/>
    <col min="57" max="57" width="14.7109375" style="26" customWidth="1"/>
    <col min="58" max="58" width="7.5703125" style="26" customWidth="1"/>
    <col min="59" max="59" width="18.28515625" style="26" customWidth="1"/>
    <col min="60" max="60" width="5.5703125" style="26" customWidth="1"/>
    <col min="61" max="61" width="14.7109375" style="26" customWidth="1"/>
    <col min="62" max="62" width="7.5703125" style="26" customWidth="1"/>
    <col min="63" max="63" width="17.28515625" style="26" customWidth="1"/>
  </cols>
  <sheetData>
    <row r="1" spans="1:63" s="195" customFormat="1" ht="27.75">
      <c r="A1" s="1183" t="s">
        <v>706</v>
      </c>
      <c r="B1" s="206"/>
      <c r="C1" s="206"/>
      <c r="D1" s="206"/>
      <c r="E1" s="206"/>
      <c r="F1" s="206"/>
      <c r="G1" s="206"/>
      <c r="H1" s="206"/>
      <c r="I1" s="206"/>
    </row>
    <row r="2" spans="1:63" s="454" customFormat="1" ht="26.25">
      <c r="A2" s="706" t="s">
        <v>529</v>
      </c>
      <c r="C2" s="216"/>
      <c r="D2" s="662"/>
      <c r="E2" s="216"/>
      <c r="F2" s="662"/>
      <c r="G2" s="216"/>
      <c r="H2" s="662"/>
      <c r="I2" s="290"/>
    </row>
    <row r="3" spans="1:63" s="454" customFormat="1" ht="21.75" customHeight="1">
      <c r="A3" s="456"/>
      <c r="B3" s="456"/>
      <c r="C3" s="543"/>
      <c r="D3" s="456"/>
      <c r="E3" s="543"/>
      <c r="F3" s="456"/>
      <c r="G3" s="543"/>
      <c r="H3" s="456"/>
      <c r="I3" s="551"/>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row>
    <row r="4" spans="1:63" s="626" customFormat="1" ht="33" customHeight="1">
      <c r="A4" s="663" t="s">
        <v>63</v>
      </c>
      <c r="B4" s="624"/>
      <c r="C4" s="624"/>
      <c r="D4" s="624"/>
      <c r="E4" s="624"/>
      <c r="F4" s="624"/>
      <c r="G4" s="624"/>
      <c r="H4" s="624"/>
      <c r="I4" s="624"/>
      <c r="J4" s="625"/>
      <c r="K4" s="693"/>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row>
    <row r="5" spans="1:63" ht="17.25" customHeight="1">
      <c r="A5" s="319" t="s">
        <v>166</v>
      </c>
      <c r="B5" s="112"/>
      <c r="C5" s="22"/>
      <c r="D5" s="22"/>
      <c r="E5" s="804"/>
      <c r="F5" s="22"/>
      <c r="G5" s="22"/>
      <c r="H5" s="22"/>
      <c r="I5" s="89"/>
    </row>
    <row r="6" spans="1:63" ht="25.5" customHeight="1">
      <c r="A6" s="253" t="s">
        <v>153</v>
      </c>
      <c r="B6" s="158"/>
      <c r="C6" s="158"/>
      <c r="D6" s="158"/>
      <c r="E6" s="158"/>
      <c r="F6" s="158"/>
      <c r="G6" s="158"/>
      <c r="H6" s="158"/>
      <c r="I6" s="158"/>
    </row>
    <row r="7" spans="1:63" ht="24" thickBot="1">
      <c r="A7" s="28"/>
      <c r="B7" s="113"/>
      <c r="C7" s="239"/>
      <c r="D7" s="114"/>
      <c r="E7" s="239"/>
      <c r="F7" s="114"/>
      <c r="G7" s="239"/>
      <c r="H7" s="114"/>
    </row>
    <row r="8" spans="1:63" ht="15.95" customHeight="1" thickTop="1">
      <c r="A8" s="1632" t="s">
        <v>573</v>
      </c>
      <c r="B8" s="1633"/>
      <c r="C8" s="264"/>
      <c r="D8" s="90"/>
      <c r="E8" s="264"/>
      <c r="F8" s="722"/>
      <c r="G8" s="1054"/>
      <c r="H8" s="116"/>
      <c r="I8" s="1613" t="s">
        <v>435</v>
      </c>
      <c r="J8" s="1614"/>
    </row>
    <row r="9" spans="1:63" ht="15.95" customHeight="1" thickBot="1">
      <c r="A9" s="1634"/>
      <c r="B9" s="1635"/>
      <c r="C9" s="118">
        <v>2012</v>
      </c>
      <c r="D9" s="117" t="s">
        <v>73</v>
      </c>
      <c r="E9" s="118">
        <v>2013</v>
      </c>
      <c r="F9" s="723" t="s">
        <v>73</v>
      </c>
      <c r="G9" s="1055">
        <v>2014</v>
      </c>
      <c r="H9" s="286" t="s">
        <v>73</v>
      </c>
      <c r="I9" s="1615"/>
      <c r="J9" s="1616"/>
    </row>
    <row r="10" spans="1:63" ht="15.95" customHeight="1" thickTop="1" thickBot="1">
      <c r="A10" s="119" t="s">
        <v>142</v>
      </c>
      <c r="B10" s="120"/>
      <c r="C10" s="266"/>
      <c r="D10" s="94"/>
      <c r="E10" s="266"/>
      <c r="F10" s="724"/>
      <c r="G10" s="1056"/>
      <c r="H10" s="121"/>
      <c r="I10" s="1410" t="s">
        <v>630</v>
      </c>
      <c r="J10" s="1418" t="s">
        <v>710</v>
      </c>
    </row>
    <row r="11" spans="1:63" s="33" customFormat="1" ht="21" customHeight="1" thickTop="1">
      <c r="A11" s="542"/>
      <c r="B11" s="561" t="str">
        <f>+B34</f>
        <v>Desconhecido</v>
      </c>
      <c r="C11" s="895">
        <v>1315</v>
      </c>
      <c r="D11" s="987">
        <f t="shared" ref="D11:D25" si="0">+C11/C$25</f>
        <v>1.1194633386397881E-2</v>
      </c>
      <c r="E11" s="895">
        <v>1402</v>
      </c>
      <c r="F11" s="987">
        <f t="shared" ref="F11:F25" si="1">+E11/E$25</f>
        <v>1.1074249605055292E-2</v>
      </c>
      <c r="G11" s="1057">
        <v>938</v>
      </c>
      <c r="H11" s="1091">
        <f t="shared" ref="H11:H25" si="2">+G11/G$25</f>
        <v>6.5763643502159399E-3</v>
      </c>
      <c r="I11" s="1419">
        <f t="shared" ref="I11:I25" si="3">IF(C11&gt;0,(E11-C11)/C11,"-")</f>
        <v>6.6159695817490496E-2</v>
      </c>
      <c r="J11" s="1420">
        <f t="shared" ref="J11:J25" si="4">IF(E11&gt;0,(G11-E11)/E11,"-")</f>
        <v>-0.33095577746077032</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row>
    <row r="12" spans="1:63" s="33" customFormat="1" ht="21" customHeight="1">
      <c r="A12" s="177">
        <v>0</v>
      </c>
      <c r="B12" s="178" t="s">
        <v>350</v>
      </c>
      <c r="C12" s="900">
        <v>0</v>
      </c>
      <c r="D12" s="987">
        <f t="shared" si="0"/>
        <v>0</v>
      </c>
      <c r="E12" s="900">
        <v>1</v>
      </c>
      <c r="F12" s="987">
        <f t="shared" si="1"/>
        <v>7.8988941548183258E-6</v>
      </c>
      <c r="G12" s="1058">
        <v>2</v>
      </c>
      <c r="H12" s="1091">
        <f t="shared" si="2"/>
        <v>1.4022098827752538E-5</v>
      </c>
      <c r="I12" s="1421" t="str">
        <f t="shared" si="3"/>
        <v>-</v>
      </c>
      <c r="J12" s="1422">
        <f t="shared" si="4"/>
        <v>1</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row>
    <row r="13" spans="1:63" s="33" customFormat="1" ht="21" customHeight="1">
      <c r="A13" s="177">
        <v>1</v>
      </c>
      <c r="B13" s="178" t="s">
        <v>122</v>
      </c>
      <c r="C13" s="900">
        <v>5691</v>
      </c>
      <c r="D13" s="987">
        <f t="shared" si="0"/>
        <v>4.8447649126988859E-2</v>
      </c>
      <c r="E13" s="900">
        <v>5859</v>
      </c>
      <c r="F13" s="987">
        <f t="shared" si="1"/>
        <v>4.6279620853080572E-2</v>
      </c>
      <c r="G13" s="1058">
        <v>6613</v>
      </c>
      <c r="H13" s="1091">
        <f t="shared" si="2"/>
        <v>4.6364069773963769E-2</v>
      </c>
      <c r="I13" s="1421">
        <f t="shared" si="3"/>
        <v>2.9520295202952029E-2</v>
      </c>
      <c r="J13" s="1422">
        <f t="shared" si="4"/>
        <v>0.12869090288445126</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row>
    <row r="14" spans="1:63" s="33" customFormat="1" ht="21" customHeight="1">
      <c r="A14" s="177">
        <v>2</v>
      </c>
      <c r="B14" s="180" t="s">
        <v>330</v>
      </c>
      <c r="C14" s="900">
        <v>53148</v>
      </c>
      <c r="D14" s="987">
        <f t="shared" si="0"/>
        <v>0.4524504754526803</v>
      </c>
      <c r="E14" s="900">
        <v>58575</v>
      </c>
      <c r="F14" s="987">
        <f t="shared" si="1"/>
        <v>0.46267772511848343</v>
      </c>
      <c r="G14" s="1058">
        <v>69762</v>
      </c>
      <c r="H14" s="1091">
        <f t="shared" si="2"/>
        <v>0.48910482921083626</v>
      </c>
      <c r="I14" s="1421">
        <f t="shared" si="3"/>
        <v>0.10211108602393316</v>
      </c>
      <c r="J14" s="1422">
        <f t="shared" si="4"/>
        <v>0.19098591549295774</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row>
    <row r="15" spans="1:63" s="33" customFormat="1" ht="21" customHeight="1">
      <c r="A15" s="177">
        <v>3</v>
      </c>
      <c r="B15" s="180" t="s">
        <v>329</v>
      </c>
      <c r="C15" s="900">
        <v>29309</v>
      </c>
      <c r="D15" s="987">
        <f t="shared" si="0"/>
        <v>0.24950837256420952</v>
      </c>
      <c r="E15" s="900">
        <v>31204</v>
      </c>
      <c r="F15" s="987">
        <f t="shared" si="1"/>
        <v>0.24647709320695102</v>
      </c>
      <c r="G15" s="1058">
        <v>33568</v>
      </c>
      <c r="H15" s="1091">
        <f t="shared" si="2"/>
        <v>0.23534690672499861</v>
      </c>
      <c r="I15" s="1421">
        <f t="shared" si="3"/>
        <v>6.4655907741649324E-2</v>
      </c>
      <c r="J15" s="1422">
        <f t="shared" si="4"/>
        <v>7.5759518010511478E-2</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1:63" s="33" customFormat="1" ht="21" customHeight="1">
      <c r="A16" s="177">
        <v>4</v>
      </c>
      <c r="B16" s="180" t="s">
        <v>328</v>
      </c>
      <c r="C16" s="900">
        <v>11254</v>
      </c>
      <c r="D16" s="987">
        <f t="shared" si="0"/>
        <v>9.580563051750704E-2</v>
      </c>
      <c r="E16" s="900">
        <v>11921</v>
      </c>
      <c r="F16" s="987">
        <f t="shared" si="1"/>
        <v>9.4162717219589256E-2</v>
      </c>
      <c r="G16" s="1058">
        <v>12830</v>
      </c>
      <c r="H16" s="1091">
        <f t="shared" si="2"/>
        <v>8.9951763980032531E-2</v>
      </c>
      <c r="I16" s="1421">
        <f t="shared" si="3"/>
        <v>5.9267815887684379E-2</v>
      </c>
      <c r="J16" s="1422">
        <f t="shared" si="4"/>
        <v>7.6251992282526632E-2</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s="33" customFormat="1" ht="21" customHeight="1">
      <c r="A17" s="177">
        <v>5</v>
      </c>
      <c r="B17" s="180" t="s">
        <v>327</v>
      </c>
      <c r="C17" s="900">
        <v>4882</v>
      </c>
      <c r="D17" s="987">
        <f t="shared" si="0"/>
        <v>4.1560608511326584E-2</v>
      </c>
      <c r="E17" s="900">
        <v>5237</v>
      </c>
      <c r="F17" s="987">
        <f t="shared" si="1"/>
        <v>4.1366508688783568E-2</v>
      </c>
      <c r="G17" s="1058">
        <v>5623</v>
      </c>
      <c r="H17" s="1091">
        <f t="shared" si="2"/>
        <v>3.942313085422626E-2</v>
      </c>
      <c r="I17" s="1421">
        <f t="shared" si="3"/>
        <v>7.2716099959033179E-2</v>
      </c>
      <c r="J17" s="1422">
        <f t="shared" si="4"/>
        <v>7.3706320412449872E-2</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1" customHeight="1">
      <c r="A18" s="177">
        <v>6</v>
      </c>
      <c r="B18" s="180" t="s">
        <v>342</v>
      </c>
      <c r="C18" s="900">
        <v>4428</v>
      </c>
      <c r="D18" s="987">
        <f t="shared" si="0"/>
        <v>3.7695693258532184E-2</v>
      </c>
      <c r="E18" s="900">
        <v>4676</v>
      </c>
      <c r="F18" s="987">
        <f t="shared" si="1"/>
        <v>3.6935229067930488E-2</v>
      </c>
      <c r="G18" s="1058">
        <v>4971</v>
      </c>
      <c r="H18" s="1091">
        <f t="shared" si="2"/>
        <v>3.4851926636378934E-2</v>
      </c>
      <c r="I18" s="1421">
        <f t="shared" si="3"/>
        <v>5.6007226738934053E-2</v>
      </c>
      <c r="J18" s="1422">
        <f t="shared" si="4"/>
        <v>6.3088109495295128E-2</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21" customHeight="1">
      <c r="A19" s="177">
        <v>7</v>
      </c>
      <c r="B19" s="180" t="s">
        <v>326</v>
      </c>
      <c r="C19" s="900">
        <v>3474</v>
      </c>
      <c r="D19" s="987">
        <f t="shared" si="0"/>
        <v>2.9574263410149234E-2</v>
      </c>
      <c r="E19" s="900">
        <v>3648</v>
      </c>
      <c r="F19" s="987">
        <f t="shared" si="1"/>
        <v>2.8815165876777252E-2</v>
      </c>
      <c r="G19" s="1058">
        <v>3952</v>
      </c>
      <c r="H19" s="1091">
        <f t="shared" si="2"/>
        <v>2.7707667283639013E-2</v>
      </c>
      <c r="I19" s="1421">
        <f t="shared" si="3"/>
        <v>5.0086355785837651E-2</v>
      </c>
      <c r="J19" s="1422">
        <f t="shared" si="4"/>
        <v>8.3333333333333329E-2</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1" customHeight="1">
      <c r="A20" s="177">
        <v>8</v>
      </c>
      <c r="B20" s="180" t="s">
        <v>325</v>
      </c>
      <c r="C20" s="900">
        <v>2392</v>
      </c>
      <c r="D20" s="987">
        <f t="shared" si="0"/>
        <v>2.0363165825295616E-2</v>
      </c>
      <c r="E20" s="900">
        <v>2467</v>
      </c>
      <c r="F20" s="987">
        <f t="shared" si="1"/>
        <v>1.9486571879936809E-2</v>
      </c>
      <c r="G20" s="1058">
        <v>2630</v>
      </c>
      <c r="H20" s="1091">
        <f t="shared" si="2"/>
        <v>1.8439059958494586E-2</v>
      </c>
      <c r="I20" s="1421">
        <f t="shared" si="3"/>
        <v>3.1354515050167224E-2</v>
      </c>
      <c r="J20" s="1422">
        <f t="shared" si="4"/>
        <v>6.6072152411836241E-2</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1" customHeight="1">
      <c r="A21" s="177">
        <v>9</v>
      </c>
      <c r="B21" s="180" t="s">
        <v>324</v>
      </c>
      <c r="C21" s="900">
        <v>776</v>
      </c>
      <c r="D21" s="987">
        <f t="shared" si="0"/>
        <v>6.6061106523534266E-3</v>
      </c>
      <c r="E21" s="900">
        <v>833</v>
      </c>
      <c r="F21" s="987">
        <f t="shared" si="1"/>
        <v>6.5797788309636647E-3</v>
      </c>
      <c r="G21" s="1058">
        <v>874</v>
      </c>
      <c r="H21" s="1091">
        <f t="shared" si="2"/>
        <v>6.1276571877278592E-3</v>
      </c>
      <c r="I21" s="1421">
        <f t="shared" si="3"/>
        <v>7.3453608247422683E-2</v>
      </c>
      <c r="J21" s="1422">
        <f t="shared" si="4"/>
        <v>4.9219687875150062E-2</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21" customHeight="1">
      <c r="A22" s="177">
        <v>10</v>
      </c>
      <c r="B22" s="180" t="s">
        <v>323</v>
      </c>
      <c r="C22" s="900">
        <v>541</v>
      </c>
      <c r="D22" s="987">
        <f t="shared" si="0"/>
        <v>4.6055487924268092E-3</v>
      </c>
      <c r="E22" s="900">
        <v>543</v>
      </c>
      <c r="F22" s="987">
        <f t="shared" si="1"/>
        <v>4.2890995260663504E-3</v>
      </c>
      <c r="G22" s="1058">
        <v>598</v>
      </c>
      <c r="H22" s="1091">
        <f t="shared" si="2"/>
        <v>4.1926075494980088E-3</v>
      </c>
      <c r="I22" s="1421">
        <f t="shared" si="3"/>
        <v>3.6968576709796672E-3</v>
      </c>
      <c r="J22" s="1422">
        <f t="shared" si="4"/>
        <v>0.10128913443830571</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21" customHeight="1">
      <c r="A23" s="177">
        <v>11</v>
      </c>
      <c r="B23" s="180" t="s">
        <v>322</v>
      </c>
      <c r="C23" s="900">
        <v>185</v>
      </c>
      <c r="D23" s="987">
        <f t="shared" si="0"/>
        <v>1.5749104003677629E-3</v>
      </c>
      <c r="E23" s="900">
        <v>169</v>
      </c>
      <c r="F23" s="987">
        <f t="shared" si="1"/>
        <v>1.334913112164297E-3</v>
      </c>
      <c r="G23" s="1058">
        <v>187</v>
      </c>
      <c r="H23" s="1091">
        <f t="shared" si="2"/>
        <v>1.3110662403948623E-3</v>
      </c>
      <c r="I23" s="1421">
        <f t="shared" si="3"/>
        <v>-8.6486486486486491E-2</v>
      </c>
      <c r="J23" s="1422">
        <f t="shared" si="4"/>
        <v>0.10650887573964497</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21" customHeight="1" thickBot="1">
      <c r="A24" s="542">
        <v>12</v>
      </c>
      <c r="B24" s="577" t="s">
        <v>364</v>
      </c>
      <c r="C24" s="901">
        <v>72</v>
      </c>
      <c r="D24" s="1092">
        <f t="shared" si="0"/>
        <v>6.1293810176475097E-4</v>
      </c>
      <c r="E24" s="901">
        <v>65</v>
      </c>
      <c r="F24" s="1092">
        <f t="shared" si="1"/>
        <v>5.1342812006319118E-4</v>
      </c>
      <c r="G24" s="1058">
        <v>84</v>
      </c>
      <c r="H24" s="1093">
        <f t="shared" si="2"/>
        <v>5.8892815076560655E-4</v>
      </c>
      <c r="I24" s="1423">
        <f t="shared" si="3"/>
        <v>-9.7222222222222224E-2</v>
      </c>
      <c r="J24" s="1424">
        <f t="shared" si="4"/>
        <v>0.29230769230769232</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ht="30.75" customHeight="1" thickTop="1" thickBot="1">
      <c r="A25" s="110" t="s">
        <v>57</v>
      </c>
      <c r="B25" s="122"/>
      <c r="C25" s="83">
        <f>'Q61 IRCN'!C34</f>
        <v>117467</v>
      </c>
      <c r="D25" s="48">
        <f t="shared" si="0"/>
        <v>1</v>
      </c>
      <c r="E25" s="83">
        <f>'Q61 IRCN'!E34</f>
        <v>126600</v>
      </c>
      <c r="F25" s="48">
        <f t="shared" si="1"/>
        <v>1</v>
      </c>
      <c r="G25" s="951">
        <v>142632</v>
      </c>
      <c r="H25" s="138">
        <f t="shared" si="2"/>
        <v>1</v>
      </c>
      <c r="I25" s="1404">
        <f t="shared" si="3"/>
        <v>7.7749495603020427E-2</v>
      </c>
      <c r="J25" s="1425">
        <f t="shared" si="4"/>
        <v>0.1266350710900474</v>
      </c>
      <c r="K25" s="31"/>
      <c r="M25" s="31"/>
    </row>
    <row r="26" spans="1:63" ht="15.95" customHeight="1" thickTop="1">
      <c r="A26"/>
      <c r="B26"/>
      <c r="C26" s="240"/>
      <c r="D26" s="240"/>
      <c r="E26" s="240"/>
      <c r="F26" s="240"/>
      <c r="G26" s="647"/>
      <c r="H26" s="240"/>
      <c r="K26" s="31"/>
      <c r="M26" s="31"/>
    </row>
    <row r="27" spans="1:63" ht="15.95" customHeight="1">
      <c r="A27"/>
      <c r="B27"/>
      <c r="C27" s="1010"/>
      <c r="D27" s="1010"/>
      <c r="E27" s="1010"/>
      <c r="F27" s="1010"/>
      <c r="G27" s="1140"/>
      <c r="H27" s="1010"/>
      <c r="I27" s="1143"/>
      <c r="K27" s="31"/>
      <c r="M27" s="31"/>
    </row>
    <row r="28" spans="1:63" ht="24.75" customHeight="1">
      <c r="A28" s="272" t="s">
        <v>55</v>
      </c>
      <c r="B28" s="212"/>
      <c r="C28" s="1142"/>
      <c r="D28" s="1142"/>
      <c r="E28" s="1142"/>
      <c r="F28" s="1142"/>
      <c r="G28" s="1144"/>
      <c r="H28" s="1142"/>
      <c r="I28" s="1142"/>
      <c r="K28" s="31"/>
      <c r="M28" s="31"/>
    </row>
    <row r="29" spans="1:63">
      <c r="G29" s="543"/>
      <c r="J29"/>
      <c r="K29" s="31"/>
      <c r="L29"/>
      <c r="M29" s="31"/>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ht="27" customHeight="1" thickBot="1">
      <c r="B30"/>
      <c r="C30" s="195"/>
      <c r="D30"/>
      <c r="E30" s="195"/>
      <c r="F30"/>
      <c r="G30" s="216"/>
      <c r="H30"/>
      <c r="J30" s="123" t="s">
        <v>141</v>
      </c>
      <c r="K30" s="31"/>
      <c r="L30"/>
      <c r="M30" s="31"/>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ht="15.95" customHeight="1" thickTop="1">
      <c r="A31" s="1632" t="s">
        <v>573</v>
      </c>
      <c r="B31" s="1633"/>
      <c r="C31" s="264"/>
      <c r="D31" s="90"/>
      <c r="E31" s="264"/>
      <c r="F31" s="722"/>
      <c r="G31" s="1054"/>
      <c r="H31" s="116"/>
      <c r="I31" s="1613" t="s">
        <v>435</v>
      </c>
      <c r="J31" s="1614"/>
      <c r="K31" s="31"/>
      <c r="M31" s="31"/>
    </row>
    <row r="32" spans="1:63" ht="15.95" customHeight="1" thickBot="1">
      <c r="A32" s="1634"/>
      <c r="B32" s="1635"/>
      <c r="C32" s="118">
        <v>2012</v>
      </c>
      <c r="D32" s="117" t="s">
        <v>73</v>
      </c>
      <c r="E32" s="118">
        <v>2013</v>
      </c>
      <c r="F32" s="723" t="s">
        <v>73</v>
      </c>
      <c r="G32" s="1055">
        <v>2014</v>
      </c>
      <c r="H32" s="286" t="s">
        <v>73</v>
      </c>
      <c r="I32" s="1615"/>
      <c r="J32" s="1616"/>
      <c r="K32" s="31"/>
      <c r="M32" s="31"/>
    </row>
    <row r="33" spans="1:63" ht="15.95" customHeight="1" thickTop="1" thickBot="1">
      <c r="A33" s="119" t="s">
        <v>142</v>
      </c>
      <c r="B33" s="120"/>
      <c r="C33" s="266"/>
      <c r="D33" s="94"/>
      <c r="E33" s="266"/>
      <c r="F33" s="724"/>
      <c r="G33" s="1056"/>
      <c r="H33" s="121"/>
      <c r="I33" s="1410" t="s">
        <v>630</v>
      </c>
      <c r="J33" s="1418" t="s">
        <v>710</v>
      </c>
      <c r="K33" s="31"/>
      <c r="M33" s="31"/>
    </row>
    <row r="34" spans="1:63" s="33" customFormat="1" ht="21" customHeight="1" thickTop="1">
      <c r="A34" s="177"/>
      <c r="B34" s="563" t="s">
        <v>351</v>
      </c>
      <c r="C34" s="895">
        <v>58.860770880000004</v>
      </c>
      <c r="D34" s="987">
        <f t="shared" ref="D34:D48" si="5">+C34/C$48</f>
        <v>2.1007349330135219E-2</v>
      </c>
      <c r="E34" s="895">
        <v>18.640795430000001</v>
      </c>
      <c r="F34" s="987">
        <f t="shared" ref="F34:F48" si="6">+E34/E$48</f>
        <v>6.7074073140760086E-3</v>
      </c>
      <c r="G34" s="1057">
        <v>10.986065310000001</v>
      </c>
      <c r="H34" s="1091">
        <f t="shared" ref="H34:H48" si="7">+G34/G$48</f>
        <v>3.0869750123849815E-3</v>
      </c>
      <c r="I34" s="1419">
        <f t="shared" ref="I34:I48" si="8">IF(C34&gt;0,(E34-C34)/C34,"-")</f>
        <v>-0.68330697761327053</v>
      </c>
      <c r="J34" s="1420">
        <f t="shared" ref="J34:J48" si="9">IF(E34&gt;0,(G34-E34)/E34,"-")</f>
        <v>-0.41064396359828514</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row>
    <row r="35" spans="1:63" s="33" customFormat="1" ht="21" customHeight="1">
      <c r="A35" s="177">
        <v>0</v>
      </c>
      <c r="B35" s="180" t="s">
        <v>350</v>
      </c>
      <c r="C35" s="900">
        <v>0</v>
      </c>
      <c r="D35" s="987">
        <f t="shared" si="5"/>
        <v>0</v>
      </c>
      <c r="E35" s="900">
        <v>0.10859603</v>
      </c>
      <c r="F35" s="987">
        <f t="shared" si="6"/>
        <v>3.9075468031227551E-5</v>
      </c>
      <c r="G35" s="1058">
        <v>0.45713261999999999</v>
      </c>
      <c r="H35" s="1091">
        <f t="shared" si="7"/>
        <v>1.2844971656973328E-4</v>
      </c>
      <c r="I35" s="1421" t="str">
        <f t="shared" si="8"/>
        <v>-</v>
      </c>
      <c r="J35" s="1422">
        <f t="shared" si="9"/>
        <v>3.2094781917902524</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21" customHeight="1">
      <c r="A36" s="177">
        <v>1</v>
      </c>
      <c r="B36" s="180" t="s">
        <v>122</v>
      </c>
      <c r="C36" s="900">
        <v>17.61328752</v>
      </c>
      <c r="D36" s="987">
        <f t="shared" si="5"/>
        <v>6.2861644224655282E-3</v>
      </c>
      <c r="E36" s="900">
        <v>69.88863929</v>
      </c>
      <c r="F36" s="987">
        <f t="shared" si="6"/>
        <v>2.5147616264815469E-2</v>
      </c>
      <c r="G36" s="1058">
        <v>106.09450765000001</v>
      </c>
      <c r="H36" s="1091">
        <f t="shared" si="7"/>
        <v>2.9811500735274374E-2</v>
      </c>
      <c r="I36" s="1421">
        <f t="shared" si="8"/>
        <v>2.9679497203824674</v>
      </c>
      <c r="J36" s="1422">
        <f t="shared" si="9"/>
        <v>0.51805084099241461</v>
      </c>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21" customHeight="1">
      <c r="A37" s="177">
        <v>2</v>
      </c>
      <c r="B37" s="180" t="s">
        <v>330</v>
      </c>
      <c r="C37" s="900">
        <v>141.34226127999997</v>
      </c>
      <c r="D37" s="987">
        <f t="shared" si="5"/>
        <v>5.0444909460557241E-2</v>
      </c>
      <c r="E37" s="900">
        <v>153.50309768000002</v>
      </c>
      <c r="F37" s="987">
        <f t="shared" si="6"/>
        <v>5.5234112942151206E-2</v>
      </c>
      <c r="G37" s="1058">
        <v>153.24262238999998</v>
      </c>
      <c r="H37" s="1091">
        <f t="shared" si="7"/>
        <v>4.3059651731696943E-2</v>
      </c>
      <c r="I37" s="1421">
        <f t="shared" si="8"/>
        <v>8.6038218788005313E-2</v>
      </c>
      <c r="J37" s="1422">
        <f t="shared" si="9"/>
        <v>-1.6968731832568242E-3</v>
      </c>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21" customHeight="1">
      <c r="A38" s="177">
        <v>3</v>
      </c>
      <c r="B38" s="180" t="s">
        <v>329</v>
      </c>
      <c r="C38" s="900">
        <v>168.97551836</v>
      </c>
      <c r="D38" s="987">
        <f t="shared" si="5"/>
        <v>6.0307190839652094E-2</v>
      </c>
      <c r="E38" s="900">
        <v>187.67332254999999</v>
      </c>
      <c r="F38" s="987">
        <f t="shared" si="6"/>
        <v>6.7529383124012743E-2</v>
      </c>
      <c r="G38" s="902">
        <v>187.74061244999999</v>
      </c>
      <c r="H38" s="1091">
        <f t="shared" si="7"/>
        <v>5.2753243594453263E-2</v>
      </c>
      <c r="I38" s="1421">
        <f t="shared" si="8"/>
        <v>0.11065392413926252</v>
      </c>
      <c r="J38" s="1422">
        <f t="shared" si="9"/>
        <v>3.5854802955313043E-4</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21" customHeight="1">
      <c r="A39" s="177">
        <v>4</v>
      </c>
      <c r="B39" s="180" t="s">
        <v>328</v>
      </c>
      <c r="C39" s="900">
        <v>111.59510991999998</v>
      </c>
      <c r="D39" s="987">
        <f t="shared" si="5"/>
        <v>3.9828181360445643E-2</v>
      </c>
      <c r="E39" s="900">
        <v>122.17700394000001</v>
      </c>
      <c r="F39" s="987">
        <f t="shared" si="6"/>
        <v>4.3962229665381256E-2</v>
      </c>
      <c r="G39" s="902">
        <v>142.87594837</v>
      </c>
      <c r="H39" s="1091">
        <f t="shared" si="7"/>
        <v>4.014671950725885E-2</v>
      </c>
      <c r="I39" s="1421">
        <f t="shared" si="8"/>
        <v>9.4823993879175728E-2</v>
      </c>
      <c r="J39" s="1422">
        <f t="shared" si="9"/>
        <v>0.16941767896162405</v>
      </c>
      <c r="K39" s="31"/>
      <c r="L39" s="162"/>
      <c r="M39" s="31"/>
      <c r="N39" s="162"/>
      <c r="O39" s="31"/>
      <c r="P39" s="162"/>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1" customHeight="1">
      <c r="A40" s="177">
        <v>5</v>
      </c>
      <c r="B40" s="180" t="s">
        <v>327</v>
      </c>
      <c r="C40" s="900">
        <v>76.429238510000005</v>
      </c>
      <c r="D40" s="987">
        <f t="shared" si="5"/>
        <v>2.7277517579392487E-2</v>
      </c>
      <c r="E40" s="900">
        <v>84.314235530000005</v>
      </c>
      <c r="F40" s="987">
        <f t="shared" si="6"/>
        <v>3.0338293352251508E-2</v>
      </c>
      <c r="G40" s="902">
        <v>94.25839929</v>
      </c>
      <c r="H40" s="1091">
        <f t="shared" si="7"/>
        <v>2.6485672085963256E-2</v>
      </c>
      <c r="I40" s="1421">
        <f t="shared" si="8"/>
        <v>0.10316728484699382</v>
      </c>
      <c r="J40" s="1422">
        <f t="shared" si="9"/>
        <v>0.11794169392026028</v>
      </c>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21" customHeight="1">
      <c r="A41" s="177">
        <v>6</v>
      </c>
      <c r="B41" s="180" t="s">
        <v>342</v>
      </c>
      <c r="C41" s="900">
        <v>105.12519737999999</v>
      </c>
      <c r="D41" s="987">
        <f t="shared" si="5"/>
        <v>3.7519076147734531E-2</v>
      </c>
      <c r="E41" s="900">
        <v>118.72072027</v>
      </c>
      <c r="F41" s="987">
        <f t="shared" si="6"/>
        <v>4.271857552762006E-2</v>
      </c>
      <c r="G41" s="902">
        <v>130.97998081999998</v>
      </c>
      <c r="H41" s="1091">
        <f t="shared" si="7"/>
        <v>3.6804071021311273E-2</v>
      </c>
      <c r="I41" s="1421">
        <f t="shared" si="8"/>
        <v>0.12932696659636952</v>
      </c>
      <c r="J41" s="1422">
        <f t="shared" si="9"/>
        <v>0.10326133906633499</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21" customHeight="1">
      <c r="A42" s="177">
        <v>7</v>
      </c>
      <c r="B42" s="180" t="s">
        <v>326</v>
      </c>
      <c r="C42" s="900">
        <v>152.26238191000002</v>
      </c>
      <c r="D42" s="987">
        <f t="shared" si="5"/>
        <v>5.4342289419601827E-2</v>
      </c>
      <c r="E42" s="900">
        <v>162.25924357999997</v>
      </c>
      <c r="F42" s="987">
        <f t="shared" si="6"/>
        <v>5.8384785201461356E-2</v>
      </c>
      <c r="G42" s="902">
        <v>191.22806084000001</v>
      </c>
      <c r="H42" s="1091">
        <f t="shared" si="7"/>
        <v>5.3733181882924287E-2</v>
      </c>
      <c r="I42" s="1421">
        <f t="shared" si="8"/>
        <v>6.5655492476854538E-2</v>
      </c>
      <c r="J42" s="1422">
        <f t="shared" si="9"/>
        <v>0.17853415695061656</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21" customHeight="1">
      <c r="A43" s="177">
        <v>8</v>
      </c>
      <c r="B43" s="180" t="s">
        <v>325</v>
      </c>
      <c r="C43" s="900">
        <v>275.76888144999992</v>
      </c>
      <c r="D43" s="987">
        <f t="shared" si="5"/>
        <v>9.842163363458814E-2</v>
      </c>
      <c r="E43" s="900">
        <v>268.55875052000005</v>
      </c>
      <c r="F43" s="987">
        <f t="shared" si="6"/>
        <v>9.6633908904871363E-2</v>
      </c>
      <c r="G43" s="902">
        <v>314.92097208999996</v>
      </c>
      <c r="H43" s="1091">
        <f t="shared" si="7"/>
        <v>8.8489658880229069E-2</v>
      </c>
      <c r="I43" s="1421">
        <f t="shared" si="8"/>
        <v>-2.614555671433565E-2</v>
      </c>
      <c r="J43" s="1422">
        <f t="shared" si="9"/>
        <v>0.1726334423295853</v>
      </c>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21" customHeight="1">
      <c r="A44" s="177">
        <v>9</v>
      </c>
      <c r="B44" s="180" t="s">
        <v>324</v>
      </c>
      <c r="C44" s="900">
        <v>228.58354251000003</v>
      </c>
      <c r="D44" s="987">
        <f t="shared" si="5"/>
        <v>8.1581234102712175E-2</v>
      </c>
      <c r="E44" s="900">
        <v>218.50851210000002</v>
      </c>
      <c r="F44" s="987">
        <f>+E44/E$48</f>
        <v>7.8624627245716533E-2</v>
      </c>
      <c r="G44" s="902">
        <v>241.62838940999998</v>
      </c>
      <c r="H44" s="1091">
        <f t="shared" si="7"/>
        <v>6.7895172597649323E-2</v>
      </c>
      <c r="I44" s="1421">
        <f t="shared" si="8"/>
        <v>-4.4075922086819749E-2</v>
      </c>
      <c r="J44" s="1422">
        <f t="shared" si="9"/>
        <v>0.10580767352174909</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21" customHeight="1">
      <c r="A45" s="177">
        <v>10</v>
      </c>
      <c r="B45" s="180" t="s">
        <v>323</v>
      </c>
      <c r="C45" s="900">
        <v>428.34031466999994</v>
      </c>
      <c r="D45" s="987">
        <f t="shared" si="5"/>
        <v>0.15287422315276228</v>
      </c>
      <c r="E45" s="900">
        <v>390.77233498000004</v>
      </c>
      <c r="F45" s="987">
        <f t="shared" si="6"/>
        <v>0.14060930112269421</v>
      </c>
      <c r="G45" s="902">
        <v>434.4735417</v>
      </c>
      <c r="H45" s="1091">
        <f t="shared" si="7"/>
        <v>0.12208274108378701</v>
      </c>
      <c r="I45" s="1421">
        <f t="shared" si="8"/>
        <v>-8.7705916075032211E-2</v>
      </c>
      <c r="J45" s="1422">
        <f t="shared" si="9"/>
        <v>0.11183290834095666</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21" customHeight="1">
      <c r="A46" s="177">
        <v>11</v>
      </c>
      <c r="B46" s="180" t="s">
        <v>322</v>
      </c>
      <c r="C46" s="900">
        <v>406.20883344000003</v>
      </c>
      <c r="D46" s="987">
        <f t="shared" si="5"/>
        <v>0.14497551998525224</v>
      </c>
      <c r="E46" s="900">
        <v>365.25214153000002</v>
      </c>
      <c r="F46" s="987">
        <f t="shared" si="6"/>
        <v>0.13142652065359034</v>
      </c>
      <c r="G46" s="902">
        <v>551.74532765999993</v>
      </c>
      <c r="H46" s="1091">
        <f t="shared" si="7"/>
        <v>0.15503494578138313</v>
      </c>
      <c r="I46" s="1421">
        <f t="shared" si="8"/>
        <v>-0.10082668947190587</v>
      </c>
      <c r="J46" s="1422">
        <f t="shared" si="9"/>
        <v>0.51058752276934227</v>
      </c>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21" customHeight="1" thickBot="1">
      <c r="A47" s="542">
        <v>12</v>
      </c>
      <c r="B47" s="577" t="s">
        <v>364</v>
      </c>
      <c r="C47" s="901">
        <v>630.80793332999997</v>
      </c>
      <c r="D47" s="1092">
        <f t="shared" si="5"/>
        <v>0.22513471056470055</v>
      </c>
      <c r="E47" s="901">
        <v>618.75835264000011</v>
      </c>
      <c r="F47" s="1092">
        <f t="shared" si="6"/>
        <v>0.22264416321332695</v>
      </c>
      <c r="G47" s="1059">
        <v>998.21334936000005</v>
      </c>
      <c r="H47" s="1093">
        <f t="shared" si="7"/>
        <v>0.28048801636911441</v>
      </c>
      <c r="I47" s="1423">
        <f t="shared" si="8"/>
        <v>-1.9101821732632293E-2</v>
      </c>
      <c r="J47" s="1424">
        <f t="shared" si="9"/>
        <v>0.61325232233393501</v>
      </c>
      <c r="K47" s="31"/>
      <c r="L47" s="507"/>
      <c r="M47" s="31"/>
      <c r="N47" s="507"/>
      <c r="O47" s="31"/>
      <c r="P47" s="507"/>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ht="30.75" customHeight="1" thickTop="1" thickBot="1">
      <c r="A48" s="110" t="s">
        <v>57</v>
      </c>
      <c r="B48" s="122"/>
      <c r="C48" s="83">
        <f>'Q62 IRCV'!C35</f>
        <v>2801.91327116</v>
      </c>
      <c r="D48" s="48">
        <f t="shared" si="5"/>
        <v>1</v>
      </c>
      <c r="E48" s="83">
        <f>'Q62 IRCV'!E35</f>
        <v>2779.1357460699996</v>
      </c>
      <c r="F48" s="48">
        <f t="shared" si="6"/>
        <v>1</v>
      </c>
      <c r="G48" s="951">
        <v>3558.8449099600002</v>
      </c>
      <c r="H48" s="138">
        <f t="shared" si="7"/>
        <v>1</v>
      </c>
      <c r="I48" s="1404">
        <f t="shared" si="8"/>
        <v>-8.1292755648251815E-3</v>
      </c>
      <c r="J48" s="1425">
        <f t="shared" si="9"/>
        <v>0.2805581429379958</v>
      </c>
      <c r="K48" s="31"/>
      <c r="L48" s="162"/>
      <c r="M48" s="31"/>
      <c r="N48" s="162"/>
      <c r="O48" s="31"/>
      <c r="P48" s="162"/>
    </row>
    <row r="49" spans="1:63" s="200" customFormat="1" ht="13.5" thickTop="1">
      <c r="A49" s="1291" t="s">
        <v>400</v>
      </c>
      <c r="B49" s="1457"/>
      <c r="C49" s="1457"/>
      <c r="D49" s="1457"/>
      <c r="E49" s="1457"/>
      <c r="F49" s="1457"/>
    </row>
    <row r="50" spans="1:63" s="86" customFormat="1" ht="39" customHeight="1">
      <c r="A50" s="1579" t="s">
        <v>822</v>
      </c>
      <c r="B50" s="1579"/>
      <c r="C50" s="1579"/>
      <c r="D50" s="1579"/>
      <c r="E50" s="1579"/>
      <c r="F50" s="1579"/>
      <c r="G50" s="1579"/>
      <c r="H50" s="1579"/>
      <c r="I50" s="1579"/>
      <c r="J50" s="1579"/>
      <c r="K50" s="195"/>
    </row>
    <row r="51" spans="1:63" s="16" customFormat="1" ht="14.25" customHeight="1">
      <c r="A51" s="16" t="str">
        <f>+data!A1</f>
        <v>Fonte: AT - Autoridade Tributária e Aduaneira</v>
      </c>
      <c r="C51" s="867"/>
      <c r="D51" s="867"/>
      <c r="E51" s="867"/>
      <c r="F51" s="867"/>
      <c r="G51" s="1060"/>
      <c r="H51" s="867"/>
      <c r="I51" s="1060"/>
      <c r="J51" s="357"/>
      <c r="K51" s="852"/>
      <c r="L51" s="852"/>
      <c r="M51" s="852"/>
      <c r="N51" s="852"/>
      <c r="O51" s="852"/>
      <c r="P51" s="852"/>
      <c r="Q51" s="852"/>
      <c r="R51" s="852"/>
      <c r="S51" s="852"/>
      <c r="T51" s="852"/>
      <c r="U51" s="852"/>
      <c r="V51" s="852"/>
      <c r="W51" s="852"/>
      <c r="X51" s="852"/>
      <c r="Y51" s="852"/>
      <c r="Z51" s="852"/>
      <c r="AA51" s="852"/>
      <c r="AB51" s="852"/>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row>
    <row r="52" spans="1:63" s="16" customFormat="1" ht="14.25" customHeight="1">
      <c r="A52" s="1636" t="str">
        <f>+data!A2</f>
        <v>Data: 2015-11</v>
      </c>
      <c r="B52" s="1636"/>
      <c r="C52" s="1154"/>
      <c r="D52" s="1154"/>
      <c r="E52" s="1154"/>
      <c r="F52" s="1154"/>
      <c r="G52" s="1140"/>
      <c r="H52" s="1154"/>
      <c r="I52" s="1146"/>
      <c r="J52" s="852"/>
      <c r="K52" s="852"/>
      <c r="L52" s="852"/>
      <c r="M52" s="852"/>
      <c r="N52" s="852"/>
      <c r="O52" s="852"/>
      <c r="P52" s="852"/>
      <c r="Q52" s="852"/>
      <c r="R52" s="852"/>
      <c r="S52" s="852"/>
      <c r="T52" s="852"/>
      <c r="U52" s="852"/>
      <c r="V52" s="852"/>
      <c r="W52" s="852"/>
      <c r="X52" s="852"/>
      <c r="Y52" s="852"/>
      <c r="Z52" s="852"/>
      <c r="AA52" s="852"/>
      <c r="AB52" s="852"/>
      <c r="AC52" s="852"/>
      <c r="AD52" s="852"/>
      <c r="AE52" s="852"/>
      <c r="AF52" s="852"/>
      <c r="AG52" s="852"/>
      <c r="AH52" s="852"/>
      <c r="AI52" s="852"/>
      <c r="AJ52" s="852"/>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row>
    <row r="53" spans="1:63">
      <c r="A53" s="1631"/>
      <c r="B53" s="1631"/>
      <c r="C53" s="273"/>
      <c r="D53" s="1141"/>
      <c r="E53" s="273"/>
      <c r="F53" s="1141"/>
      <c r="G53" s="241"/>
      <c r="H53" s="1141"/>
      <c r="I53" s="1147"/>
    </row>
    <row r="54" spans="1:63" ht="15.95" customHeight="1">
      <c r="C54" s="1010"/>
      <c r="D54" s="1010"/>
      <c r="E54" s="1010"/>
      <c r="F54" s="1010"/>
      <c r="G54" s="1140"/>
      <c r="H54" s="1010"/>
      <c r="I54" s="1147"/>
    </row>
    <row r="55" spans="1:63">
      <c r="C55" s="219"/>
      <c r="D55" s="17"/>
      <c r="E55" s="219"/>
      <c r="F55" s="17"/>
      <c r="G55" s="219"/>
      <c r="H55" s="17"/>
      <c r="I55" s="1147"/>
    </row>
    <row r="56" spans="1:63">
      <c r="C56" s="219"/>
      <c r="D56" s="17"/>
      <c r="E56" s="219"/>
      <c r="F56" s="17"/>
      <c r="G56" s="219"/>
      <c r="H56" s="17"/>
      <c r="I56" s="1147"/>
    </row>
    <row r="58" spans="1:63" ht="21" customHeight="1"/>
    <row r="61" spans="1:63" ht="9" customHeight="1"/>
  </sheetData>
  <mergeCells count="7">
    <mergeCell ref="A52:B52"/>
    <mergeCell ref="A53:B53"/>
    <mergeCell ref="I8:J9"/>
    <mergeCell ref="I31:J32"/>
    <mergeCell ref="A8:B9"/>
    <mergeCell ref="A31:B32"/>
    <mergeCell ref="A50:J50"/>
  </mergeCells>
  <phoneticPr fontId="37" type="noConversion"/>
  <printOptions horizontalCentered="1"/>
  <pageMargins left="0.6692913385826772" right="0.39370078740157483" top="0.78740157480314965" bottom="0" header="0.55118110236220474" footer="0"/>
  <pageSetup paperSize="9" scale="72" orientation="portrait" horizontalDpi="300" verticalDpi="300" r:id="rId1"/>
  <headerFooter alignWithMargins="0"/>
  <ignoredErrors>
    <ignoredError sqref="G26 E25 G28:G33" formula="1"/>
    <ignoredError sqref="I10 I33" twoDigitTextYear="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6">
    <pageSetUpPr fitToPage="1"/>
  </sheetPr>
  <dimension ref="A1:Q46"/>
  <sheetViews>
    <sheetView workbookViewId="0"/>
  </sheetViews>
  <sheetFormatPr defaultRowHeight="12.75"/>
  <cols>
    <col min="1" max="1" width="26.7109375" customWidth="1"/>
    <col min="2" max="2" width="8.7109375" customWidth="1"/>
    <col min="3" max="3" width="5.7109375" customWidth="1"/>
    <col min="4" max="4" width="8.7109375" customWidth="1"/>
    <col min="5" max="5" width="5.7109375" customWidth="1"/>
    <col min="6" max="6" width="8.7109375" customWidth="1"/>
    <col min="7" max="7" width="5.7109375" customWidth="1"/>
    <col min="8" max="8" width="8.7109375" customWidth="1"/>
    <col min="9" max="9" width="5.7109375" customWidth="1"/>
    <col min="10" max="10" width="8.7109375" customWidth="1"/>
    <col min="11" max="11" width="5.7109375" customWidth="1"/>
    <col min="13" max="13" width="5.7109375" customWidth="1"/>
    <col min="14" max="14" width="8.7109375" customWidth="1"/>
    <col min="15" max="15" width="5.7109375" customWidth="1"/>
  </cols>
  <sheetData>
    <row r="1" spans="1:15" s="454" customFormat="1" ht="26.25">
      <c r="A1" s="707" t="s">
        <v>530</v>
      </c>
      <c r="E1" s="662"/>
      <c r="G1" s="662"/>
    </row>
    <row r="2" spans="1:15" s="454" customFormat="1"/>
    <row r="3" spans="1:15" s="454" customFormat="1" ht="23.25">
      <c r="A3" s="1625" t="s">
        <v>556</v>
      </c>
      <c r="B3" s="1625"/>
      <c r="C3" s="1625"/>
      <c r="D3" s="1625"/>
      <c r="E3" s="1625"/>
      <c r="F3" s="1625"/>
      <c r="G3" s="1625"/>
      <c r="H3" s="1625"/>
      <c r="I3" s="1625"/>
      <c r="J3" s="1625"/>
      <c r="K3" s="1625"/>
      <c r="L3" s="1625"/>
      <c r="M3" s="1625"/>
      <c r="N3" s="1625"/>
      <c r="O3" s="1625"/>
    </row>
    <row r="4" spans="1:15" ht="23.25">
      <c r="A4" s="112"/>
      <c r="B4" s="15"/>
      <c r="C4" s="15"/>
      <c r="D4" s="15"/>
      <c r="E4" s="15"/>
      <c r="F4" s="15"/>
      <c r="G4" s="15"/>
      <c r="H4" s="15"/>
      <c r="I4" s="15"/>
      <c r="J4" s="15"/>
      <c r="K4" s="15"/>
      <c r="L4" s="15"/>
      <c r="M4" s="15"/>
      <c r="N4" s="15"/>
      <c r="O4" s="15"/>
    </row>
    <row r="5" spans="1:15" ht="17.25" customHeight="1">
      <c r="A5" s="1533" t="s">
        <v>332</v>
      </c>
      <c r="B5" s="1533"/>
      <c r="C5" s="1533"/>
      <c r="D5" s="1533"/>
      <c r="E5" s="1533"/>
      <c r="F5" s="1533"/>
      <c r="G5" s="1533"/>
      <c r="H5" s="1533"/>
      <c r="I5" s="1533"/>
      <c r="J5" s="1533"/>
      <c r="K5" s="1533"/>
      <c r="L5" s="1533"/>
      <c r="M5" s="1533"/>
      <c r="N5" s="1533"/>
      <c r="O5" s="1533"/>
    </row>
    <row r="6" spans="1:15" ht="17.25" customHeight="1"/>
    <row r="7" spans="1:15" ht="17.25" customHeight="1">
      <c r="K7" s="124"/>
      <c r="L7" s="125"/>
    </row>
    <row r="8" spans="1:15" ht="13.5" thickBot="1">
      <c r="A8" s="16" t="s">
        <v>141</v>
      </c>
    </row>
    <row r="9" spans="1:15" ht="21.75" customHeight="1" thickTop="1">
      <c r="A9" s="50"/>
      <c r="B9" s="181"/>
      <c r="C9" s="55"/>
      <c r="D9" s="56" t="s">
        <v>108</v>
      </c>
      <c r="E9" s="56"/>
      <c r="F9" s="56"/>
      <c r="G9" s="56"/>
      <c r="H9" s="57" t="s">
        <v>109</v>
      </c>
      <c r="I9" s="56"/>
      <c r="J9" s="56"/>
      <c r="K9" s="56"/>
      <c r="L9" s="58" t="s">
        <v>110</v>
      </c>
      <c r="M9" s="59"/>
      <c r="N9" s="58" t="s">
        <v>111</v>
      </c>
      <c r="O9" s="60"/>
    </row>
    <row r="10" spans="1:15" ht="21.75" customHeight="1">
      <c r="A10" s="183" t="s">
        <v>331</v>
      </c>
      <c r="B10" s="182" t="s">
        <v>113</v>
      </c>
      <c r="C10" s="62"/>
      <c r="D10" s="63" t="s">
        <v>114</v>
      </c>
      <c r="E10" s="63"/>
      <c r="F10" s="63" t="s">
        <v>115</v>
      </c>
      <c r="G10" s="63"/>
      <c r="H10" s="63" t="s">
        <v>393</v>
      </c>
      <c r="I10" s="63"/>
      <c r="J10" s="63" t="s">
        <v>115</v>
      </c>
      <c r="K10" s="63"/>
      <c r="L10" s="64" t="s">
        <v>394</v>
      </c>
      <c r="M10" s="65"/>
      <c r="N10" s="64" t="s">
        <v>116</v>
      </c>
      <c r="O10" s="66"/>
    </row>
    <row r="11" spans="1:15" ht="21.75" customHeight="1" thickBot="1">
      <c r="A11" s="184" t="s">
        <v>142</v>
      </c>
      <c r="B11" s="68" t="s">
        <v>117</v>
      </c>
      <c r="C11" s="67" t="s">
        <v>73</v>
      </c>
      <c r="D11" s="67" t="s">
        <v>118</v>
      </c>
      <c r="E11" s="68" t="s">
        <v>73</v>
      </c>
      <c r="F11" s="67" t="s">
        <v>118</v>
      </c>
      <c r="G11" s="68" t="s">
        <v>73</v>
      </c>
      <c r="H11" s="67" t="s">
        <v>118</v>
      </c>
      <c r="I11" s="68" t="s">
        <v>73</v>
      </c>
      <c r="J11" s="68" t="s">
        <v>118</v>
      </c>
      <c r="K11" s="68" t="s">
        <v>73</v>
      </c>
      <c r="L11" s="67" t="s">
        <v>118</v>
      </c>
      <c r="M11" s="67" t="s">
        <v>73</v>
      </c>
      <c r="N11" s="67" t="s">
        <v>118</v>
      </c>
      <c r="O11" s="69" t="s">
        <v>73</v>
      </c>
    </row>
    <row r="12" spans="1:15" ht="21.75" customHeight="1" thickTop="1">
      <c r="A12" s="578" t="str">
        <f>'Q43 ERES-2012'!$A$13</f>
        <v>Desconhecido</v>
      </c>
      <c r="B12" s="556">
        <v>8340</v>
      </c>
      <c r="C12" s="126">
        <f t="shared" ref="C12:C26" si="0">+B12/B$26</f>
        <v>2.1441903753104449E-2</v>
      </c>
      <c r="D12" s="359">
        <v>364.31827612000001</v>
      </c>
      <c r="E12" s="72">
        <f t="shared" ref="E12:E26" si="1">+D12/D$26</f>
        <v>1.2058523458725861E-2</v>
      </c>
      <c r="F12" s="359">
        <v>509.63191926999997</v>
      </c>
      <c r="G12" s="72">
        <f t="shared" ref="G12:G26" si="2">+F12/F$26</f>
        <v>2.423408546015202E-2</v>
      </c>
      <c r="H12" s="359">
        <v>257.93328860000003</v>
      </c>
      <c r="I12" s="72">
        <f t="shared" ref="I12:I26" si="3">+H12/H$26</f>
        <v>9.7615223035075489E-3</v>
      </c>
      <c r="J12" s="359">
        <v>451.54183567000001</v>
      </c>
      <c r="K12" s="72">
        <f t="shared" ref="K12:K26" si="4">+J12/J$26</f>
        <v>2.7988446828791744E-2</v>
      </c>
      <c r="L12" s="359">
        <v>41.898583969999997</v>
      </c>
      <c r="M12" s="72">
        <f t="shared" ref="M12:M26" si="5">+L12/L$26</f>
        <v>2.3813759580404237E-3</v>
      </c>
      <c r="N12" s="359">
        <v>8.56270153</v>
      </c>
      <c r="O12" s="127">
        <f t="shared" ref="O12:O26" si="6">+N12/N$26</f>
        <v>2.2932502946620328E-3</v>
      </c>
    </row>
    <row r="13" spans="1:15" ht="22.5" customHeight="1">
      <c r="A13" s="185" t="s">
        <v>352</v>
      </c>
      <c r="B13" s="558">
        <v>522</v>
      </c>
      <c r="C13" s="72">
        <f t="shared" si="0"/>
        <v>1.3420472133238036E-3</v>
      </c>
      <c r="D13" s="359">
        <v>0</v>
      </c>
      <c r="E13" s="72">
        <f t="shared" si="1"/>
        <v>0</v>
      </c>
      <c r="F13" s="359">
        <v>0</v>
      </c>
      <c r="G13" s="72">
        <f t="shared" si="2"/>
        <v>0</v>
      </c>
      <c r="H13" s="359">
        <v>0</v>
      </c>
      <c r="I13" s="72">
        <f t="shared" si="3"/>
        <v>0</v>
      </c>
      <c r="J13" s="359">
        <v>0</v>
      </c>
      <c r="K13" s="72">
        <f t="shared" si="4"/>
        <v>0</v>
      </c>
      <c r="L13" s="359">
        <v>0</v>
      </c>
      <c r="M13" s="72">
        <f t="shared" si="5"/>
        <v>0</v>
      </c>
      <c r="N13" s="359">
        <v>0</v>
      </c>
      <c r="O13" s="127">
        <f t="shared" si="6"/>
        <v>0</v>
      </c>
    </row>
    <row r="14" spans="1:15" ht="22.5" customHeight="1">
      <c r="A14" s="185" t="s">
        <v>122</v>
      </c>
      <c r="B14" s="558">
        <v>38816</v>
      </c>
      <c r="C14" s="72">
        <f t="shared" si="0"/>
        <v>9.9794836460491879E-2</v>
      </c>
      <c r="D14" s="359">
        <v>5526.2305800799995</v>
      </c>
      <c r="E14" s="72">
        <f t="shared" si="1"/>
        <v>0.18291199057571697</v>
      </c>
      <c r="F14" s="359">
        <v>6701.1645797599995</v>
      </c>
      <c r="G14" s="72">
        <f t="shared" si="2"/>
        <v>0.31865467795083446</v>
      </c>
      <c r="H14" s="359">
        <v>2508.9609763900003</v>
      </c>
      <c r="I14" s="72">
        <f t="shared" si="3"/>
        <v>9.4951988022150408E-2</v>
      </c>
      <c r="J14" s="359">
        <v>3073.7560066000005</v>
      </c>
      <c r="K14" s="72">
        <f t="shared" si="4"/>
        <v>0.19052422114498455</v>
      </c>
      <c r="L14" s="359">
        <v>322.27094724</v>
      </c>
      <c r="M14" s="72">
        <f t="shared" si="5"/>
        <v>1.8316807228658468E-2</v>
      </c>
      <c r="N14" s="359">
        <v>64.164504679999993</v>
      </c>
      <c r="O14" s="127">
        <f t="shared" si="6"/>
        <v>1.7184444506061554E-2</v>
      </c>
    </row>
    <row r="15" spans="1:15" ht="22.5" customHeight="1">
      <c r="A15" s="186" t="s">
        <v>330</v>
      </c>
      <c r="B15" s="558">
        <v>197129</v>
      </c>
      <c r="C15" s="72">
        <f t="shared" si="0"/>
        <v>0.50681307493354033</v>
      </c>
      <c r="D15" s="359">
        <v>1351.9060849799998</v>
      </c>
      <c r="E15" s="72">
        <f t="shared" si="1"/>
        <v>4.4746564496687444E-2</v>
      </c>
      <c r="F15" s="359">
        <v>2341.6942647400001</v>
      </c>
      <c r="G15" s="72">
        <f t="shared" si="2"/>
        <v>0.11135256012720784</v>
      </c>
      <c r="H15" s="359">
        <v>1057.7433441000001</v>
      </c>
      <c r="I15" s="72">
        <f t="shared" si="3"/>
        <v>4.0030448573976002E-2</v>
      </c>
      <c r="J15" s="359">
        <v>1681.52891245</v>
      </c>
      <c r="K15" s="72">
        <f t="shared" si="4"/>
        <v>0.10422817741206626</v>
      </c>
      <c r="L15" s="359">
        <v>802.88426154000013</v>
      </c>
      <c r="M15" s="72">
        <f t="shared" si="5"/>
        <v>4.5633267197989172E-2</v>
      </c>
      <c r="N15" s="359">
        <v>134.70103326</v>
      </c>
      <c r="O15" s="127">
        <f t="shared" si="6"/>
        <v>3.6075435203774438E-2</v>
      </c>
    </row>
    <row r="16" spans="1:15" ht="22.5" customHeight="1">
      <c r="A16" s="186" t="s">
        <v>329</v>
      </c>
      <c r="B16" s="558">
        <v>79572</v>
      </c>
      <c r="C16" s="72">
        <f t="shared" si="0"/>
        <v>0.20457735796666993</v>
      </c>
      <c r="D16" s="359">
        <v>2496.57950213</v>
      </c>
      <c r="E16" s="72">
        <f t="shared" si="1"/>
        <v>8.2633961748031171E-2</v>
      </c>
      <c r="F16" s="359">
        <v>1742.3174369799999</v>
      </c>
      <c r="G16" s="72">
        <f t="shared" si="2"/>
        <v>8.2850912727302314E-2</v>
      </c>
      <c r="H16" s="359">
        <v>2155.4075192300006</v>
      </c>
      <c r="I16" s="72">
        <f t="shared" si="3"/>
        <v>8.1571706724292606E-2</v>
      </c>
      <c r="J16" s="359">
        <v>1080.8937132499998</v>
      </c>
      <c r="K16" s="72">
        <f t="shared" si="4"/>
        <v>6.6998301887097628E-2</v>
      </c>
      <c r="L16" s="359">
        <v>1023.3169997599998</v>
      </c>
      <c r="M16" s="72">
        <f t="shared" si="5"/>
        <v>5.816192982625331E-2</v>
      </c>
      <c r="N16" s="359">
        <v>191.23803033000002</v>
      </c>
      <c r="O16" s="127">
        <f t="shared" si="6"/>
        <v>5.1217091693357114E-2</v>
      </c>
    </row>
    <row r="17" spans="1:17" ht="22.5" customHeight="1">
      <c r="A17" s="186" t="s">
        <v>328</v>
      </c>
      <c r="B17" s="558">
        <v>26364</v>
      </c>
      <c r="C17" s="72">
        <f t="shared" si="0"/>
        <v>6.7781097187871189E-2</v>
      </c>
      <c r="D17" s="359">
        <v>1256.0466703000002</v>
      </c>
      <c r="E17" s="72">
        <f t="shared" si="1"/>
        <v>4.1573726139608247E-2</v>
      </c>
      <c r="F17" s="359">
        <v>819.18677862000004</v>
      </c>
      <c r="G17" s="72">
        <f t="shared" si="2"/>
        <v>3.8954079699992483E-2</v>
      </c>
      <c r="H17" s="359">
        <v>1139.81979516</v>
      </c>
      <c r="I17" s="72">
        <f t="shared" si="3"/>
        <v>4.3136643636907231E-2</v>
      </c>
      <c r="J17" s="359">
        <v>540.32779833000006</v>
      </c>
      <c r="K17" s="72">
        <f t="shared" si="4"/>
        <v>3.3491771213707867E-2</v>
      </c>
      <c r="L17" s="359">
        <v>744.23554611999998</v>
      </c>
      <c r="M17" s="72">
        <f t="shared" si="5"/>
        <v>4.2299869559273152E-2</v>
      </c>
      <c r="N17" s="359">
        <v>152.48398738999998</v>
      </c>
      <c r="O17" s="127">
        <f t="shared" si="6"/>
        <v>4.0838040166204313E-2</v>
      </c>
    </row>
    <row r="18" spans="1:17" ht="22.5" customHeight="1">
      <c r="A18" s="186" t="s">
        <v>327</v>
      </c>
      <c r="B18" s="558">
        <v>10830</v>
      </c>
      <c r="C18" s="72">
        <f t="shared" si="0"/>
        <v>2.7843623218959373E-2</v>
      </c>
      <c r="D18" s="359">
        <v>607.00903760000006</v>
      </c>
      <c r="E18" s="72">
        <f t="shared" si="1"/>
        <v>2.0091313555588002E-2</v>
      </c>
      <c r="F18" s="359">
        <v>723.7312786</v>
      </c>
      <c r="G18" s="72">
        <f t="shared" si="2"/>
        <v>3.4414966944967686E-2</v>
      </c>
      <c r="H18" s="359">
        <v>693.02194508999992</v>
      </c>
      <c r="I18" s="72">
        <f t="shared" si="3"/>
        <v>2.6227514914940752E-2</v>
      </c>
      <c r="J18" s="359">
        <v>483.37474576</v>
      </c>
      <c r="K18" s="72">
        <f t="shared" si="4"/>
        <v>2.9961583404581382E-2</v>
      </c>
      <c r="L18" s="359">
        <v>564.52468689</v>
      </c>
      <c r="M18" s="72">
        <f t="shared" si="5"/>
        <v>3.2085702897327394E-2</v>
      </c>
      <c r="N18" s="359">
        <v>118.61322077000001</v>
      </c>
      <c r="O18" s="127">
        <f t="shared" si="6"/>
        <v>3.1766820614803709E-2</v>
      </c>
    </row>
    <row r="19" spans="1:17" ht="22.5" customHeight="1">
      <c r="A19" s="186" t="s">
        <v>342</v>
      </c>
      <c r="B19" s="558">
        <v>9990</v>
      </c>
      <c r="C19" s="72">
        <f t="shared" si="0"/>
        <v>2.5684007013610725E-2</v>
      </c>
      <c r="D19" s="359">
        <v>1301.1933851200001</v>
      </c>
      <c r="E19" s="72">
        <f t="shared" si="1"/>
        <v>4.3068031408998737E-2</v>
      </c>
      <c r="F19" s="359">
        <v>593.68669628000009</v>
      </c>
      <c r="G19" s="72">
        <f t="shared" si="2"/>
        <v>2.823106950367928E-2</v>
      </c>
      <c r="H19" s="359">
        <v>1008.38110809</v>
      </c>
      <c r="I19" s="72">
        <f t="shared" si="3"/>
        <v>3.8162327671947466E-2</v>
      </c>
      <c r="J19" s="359">
        <v>479.14190236000002</v>
      </c>
      <c r="K19" s="72">
        <f t="shared" si="4"/>
        <v>2.969921411102586E-2</v>
      </c>
      <c r="L19" s="359">
        <v>748.29544097999985</v>
      </c>
      <c r="M19" s="72">
        <f t="shared" si="5"/>
        <v>4.2530620460513584E-2</v>
      </c>
      <c r="N19" s="359">
        <v>158.62918521999998</v>
      </c>
      <c r="O19" s="127">
        <f t="shared" si="6"/>
        <v>4.2483838129035327E-2</v>
      </c>
    </row>
    <row r="20" spans="1:17" ht="22.5" customHeight="1">
      <c r="A20" s="186" t="s">
        <v>326</v>
      </c>
      <c r="B20" s="558">
        <v>8214</v>
      </c>
      <c r="C20" s="72">
        <f t="shared" si="0"/>
        <v>2.1117961322302151E-2</v>
      </c>
      <c r="D20" s="359">
        <v>1624.2826819499999</v>
      </c>
      <c r="E20" s="72">
        <f t="shared" si="1"/>
        <v>5.3761922219473832E-2</v>
      </c>
      <c r="F20" s="359">
        <v>1050.95647687</v>
      </c>
      <c r="G20" s="72">
        <f t="shared" si="2"/>
        <v>4.9975223513962337E-2</v>
      </c>
      <c r="H20" s="359">
        <v>1464.7313280200001</v>
      </c>
      <c r="I20" s="72">
        <f t="shared" si="3"/>
        <v>5.5432967201401631E-2</v>
      </c>
      <c r="J20" s="359">
        <v>818.80433422999999</v>
      </c>
      <c r="K20" s="72">
        <f t="shared" si="4"/>
        <v>5.0752908726112003E-2</v>
      </c>
      <c r="L20" s="359">
        <v>1145.29540118</v>
      </c>
      <c r="M20" s="72">
        <f t="shared" si="5"/>
        <v>6.5094775880186251E-2</v>
      </c>
      <c r="N20" s="359">
        <v>243.18247219</v>
      </c>
      <c r="O20" s="127">
        <f t="shared" si="6"/>
        <v>6.5128776712874523E-2</v>
      </c>
    </row>
    <row r="21" spans="1:17" ht="22.5" customHeight="1">
      <c r="A21" s="186" t="s">
        <v>325</v>
      </c>
      <c r="B21" s="558">
        <v>5311</v>
      </c>
      <c r="C21" s="72">
        <f t="shared" si="0"/>
        <v>1.365443055548414E-2</v>
      </c>
      <c r="D21" s="359">
        <v>2485.9794085299995</v>
      </c>
      <c r="E21" s="72">
        <f t="shared" si="1"/>
        <v>8.2283110622192526E-2</v>
      </c>
      <c r="F21" s="359">
        <v>1119.18030744</v>
      </c>
      <c r="G21" s="72">
        <f t="shared" si="2"/>
        <v>5.321941226654394E-2</v>
      </c>
      <c r="H21" s="359">
        <v>1948.2354722</v>
      </c>
      <c r="I21" s="72">
        <f t="shared" si="3"/>
        <v>7.373125088889694E-2</v>
      </c>
      <c r="J21" s="359">
        <v>937.0216511299999</v>
      </c>
      <c r="K21" s="72">
        <f t="shared" si="4"/>
        <v>5.8080511235829795E-2</v>
      </c>
      <c r="L21" s="359">
        <v>1465.7720210400003</v>
      </c>
      <c r="M21" s="72">
        <f t="shared" si="5"/>
        <v>8.3309599517068803E-2</v>
      </c>
      <c r="N21" s="359">
        <v>314.18713385000001</v>
      </c>
      <c r="O21" s="127">
        <f t="shared" si="6"/>
        <v>8.4145142132559192E-2</v>
      </c>
    </row>
    <row r="22" spans="1:17" ht="22.5" customHeight="1">
      <c r="A22" s="186" t="s">
        <v>324</v>
      </c>
      <c r="B22" s="558">
        <v>1895</v>
      </c>
      <c r="C22" s="72">
        <f t="shared" si="0"/>
        <v>4.8719913203996322E-3</v>
      </c>
      <c r="D22" s="359">
        <v>1760.7930617199997</v>
      </c>
      <c r="E22" s="72">
        <f t="shared" si="1"/>
        <v>5.8280261607624423E-2</v>
      </c>
      <c r="F22" s="359">
        <v>972.19619194999996</v>
      </c>
      <c r="G22" s="72">
        <f t="shared" si="2"/>
        <v>4.6230003869260308E-2</v>
      </c>
      <c r="H22" s="359">
        <v>1576.8197183100001</v>
      </c>
      <c r="I22" s="72">
        <f t="shared" si="3"/>
        <v>5.9674968409229034E-2</v>
      </c>
      <c r="J22" s="359">
        <v>652.40667463999989</v>
      </c>
      <c r="K22" s="72">
        <f t="shared" si="4"/>
        <v>4.0438887565792031E-2</v>
      </c>
      <c r="L22" s="359">
        <v>1141.0831984299998</v>
      </c>
      <c r="M22" s="72">
        <f t="shared" si="5"/>
        <v>6.4855368305781716E-2</v>
      </c>
      <c r="N22" s="359">
        <v>237.21141274999999</v>
      </c>
      <c r="O22" s="127">
        <f t="shared" si="6"/>
        <v>6.352961624088449E-2</v>
      </c>
    </row>
    <row r="23" spans="1:17" ht="22.5" customHeight="1">
      <c r="A23" s="186" t="s">
        <v>323</v>
      </c>
      <c r="B23" s="558">
        <v>1368</v>
      </c>
      <c r="C23" s="72">
        <f t="shared" si="0"/>
        <v>3.5170892487106577E-3</v>
      </c>
      <c r="D23" s="359">
        <v>2474.9592129600001</v>
      </c>
      <c r="E23" s="72">
        <f t="shared" si="1"/>
        <v>8.1918354595632889E-2</v>
      </c>
      <c r="F23" s="359">
        <v>1643.78232656</v>
      </c>
      <c r="G23" s="72">
        <f t="shared" si="2"/>
        <v>7.8165357924996667E-2</v>
      </c>
      <c r="H23" s="359">
        <v>2856.8856292300002</v>
      </c>
      <c r="I23" s="72">
        <f t="shared" si="3"/>
        <v>0.10811924641315508</v>
      </c>
      <c r="J23" s="359">
        <v>1481.14361859</v>
      </c>
      <c r="K23" s="72">
        <f t="shared" si="4"/>
        <v>9.1807460881668718E-2</v>
      </c>
      <c r="L23" s="359">
        <v>1944.5123305699997</v>
      </c>
      <c r="M23" s="72">
        <f t="shared" si="5"/>
        <v>0.11051960413383274</v>
      </c>
      <c r="N23" s="359">
        <v>424.83646998999996</v>
      </c>
      <c r="O23" s="127">
        <f t="shared" si="6"/>
        <v>0.11377908672565225</v>
      </c>
    </row>
    <row r="24" spans="1:17" ht="22.5" customHeight="1">
      <c r="A24" s="186" t="s">
        <v>322</v>
      </c>
      <c r="B24" s="558">
        <v>438</v>
      </c>
      <c r="C24" s="72">
        <f t="shared" si="0"/>
        <v>1.1260855927889386E-3</v>
      </c>
      <c r="D24" s="359">
        <v>2058.3275307700001</v>
      </c>
      <c r="E24" s="72">
        <f t="shared" si="1"/>
        <v>6.8128316481591844E-2</v>
      </c>
      <c r="F24" s="359">
        <v>1234.7057278500001</v>
      </c>
      <c r="G24" s="72">
        <f t="shared" si="2"/>
        <v>5.8712892571007945E-2</v>
      </c>
      <c r="H24" s="359">
        <v>2615.6572153400002</v>
      </c>
      <c r="I24" s="72">
        <f t="shared" si="3"/>
        <v>9.8989922489096896E-2</v>
      </c>
      <c r="J24" s="359">
        <v>1602.1539698699999</v>
      </c>
      <c r="K24" s="72">
        <f t="shared" si="4"/>
        <v>9.9308187314930879E-2</v>
      </c>
      <c r="L24" s="359">
        <v>1888.47712398</v>
      </c>
      <c r="M24" s="72">
        <f t="shared" si="5"/>
        <v>0.10733474963200043</v>
      </c>
      <c r="N24" s="359">
        <v>391.72848374</v>
      </c>
      <c r="O24" s="127">
        <f t="shared" si="6"/>
        <v>0.10491215390573894</v>
      </c>
    </row>
    <row r="25" spans="1:17" ht="22.5" customHeight="1" thickBot="1">
      <c r="A25" s="186" t="s">
        <v>364</v>
      </c>
      <c r="B25" s="559">
        <v>169</v>
      </c>
      <c r="C25" s="560">
        <f t="shared" si="0"/>
        <v>4.34494212742764E-4</v>
      </c>
      <c r="D25" s="359">
        <v>6904.8858562899995</v>
      </c>
      <c r="E25" s="72">
        <f t="shared" si="1"/>
        <v>0.22854392309012819</v>
      </c>
      <c r="F25" s="359">
        <v>1577.3163196699998</v>
      </c>
      <c r="G25" s="72">
        <f t="shared" si="2"/>
        <v>7.5004757440092662E-2</v>
      </c>
      <c r="H25" s="359">
        <v>7139.8723384599998</v>
      </c>
      <c r="I25" s="72">
        <f t="shared" si="3"/>
        <v>0.27020949275049827</v>
      </c>
      <c r="J25" s="359">
        <v>2851.0557201300003</v>
      </c>
      <c r="K25" s="72">
        <f t="shared" si="4"/>
        <v>0.17672032827341114</v>
      </c>
      <c r="L25" s="359">
        <v>5761.7086623200003</v>
      </c>
      <c r="M25" s="72">
        <f t="shared" si="5"/>
        <v>0.32747632940307458</v>
      </c>
      <c r="N25" s="359">
        <v>1294.3326952800001</v>
      </c>
      <c r="O25" s="127">
        <f t="shared" si="6"/>
        <v>0.34664630367439225</v>
      </c>
    </row>
    <row r="26" spans="1:17" ht="24.75" customHeight="1" thickTop="1" thickBot="1">
      <c r="A26" s="187" t="s">
        <v>57</v>
      </c>
      <c r="B26" s="358">
        <f>SUM(B12:B25)</f>
        <v>388958</v>
      </c>
      <c r="C26" s="111">
        <f t="shared" si="0"/>
        <v>1</v>
      </c>
      <c r="D26" s="360">
        <f>SUM(D12:D25)</f>
        <v>30212.511288549995</v>
      </c>
      <c r="E26" s="111">
        <f t="shared" si="1"/>
        <v>1</v>
      </c>
      <c r="F26" s="360">
        <f>SUM(F12:F25)</f>
        <v>21029.55030459</v>
      </c>
      <c r="G26" s="111">
        <f t="shared" si="2"/>
        <v>1</v>
      </c>
      <c r="H26" s="360">
        <f>SUM(H12:H25)</f>
        <v>26423.469678220004</v>
      </c>
      <c r="I26" s="111">
        <f t="shared" si="3"/>
        <v>1</v>
      </c>
      <c r="J26" s="360">
        <f>SUM(J12:J25)</f>
        <v>16133.150883010003</v>
      </c>
      <c r="K26" s="111">
        <f t="shared" si="4"/>
        <v>1</v>
      </c>
      <c r="L26" s="360">
        <f>SUM(L12:L25)</f>
        <v>17594.275204019999</v>
      </c>
      <c r="M26" s="111">
        <f t="shared" si="5"/>
        <v>1</v>
      </c>
      <c r="N26" s="360">
        <f>SUM(N12:N25)</f>
        <v>3733.8713309799996</v>
      </c>
      <c r="O26" s="128">
        <f t="shared" si="6"/>
        <v>1</v>
      </c>
      <c r="P26" s="33"/>
      <c r="Q26" s="33"/>
    </row>
    <row r="27" spans="1:17" s="568" customFormat="1" ht="13.5" thickTop="1">
      <c r="A27" s="568" t="s">
        <v>395</v>
      </c>
    </row>
    <row r="28" spans="1:17">
      <c r="A28" s="568" t="s">
        <v>396</v>
      </c>
      <c r="B28" s="189"/>
      <c r="C28" s="356"/>
      <c r="D28" s="189"/>
      <c r="E28" s="356"/>
      <c r="F28" s="189"/>
      <c r="G28" s="356"/>
      <c r="H28" s="189"/>
      <c r="I28" s="356"/>
      <c r="J28" s="189"/>
      <c r="K28" s="356"/>
      <c r="L28" s="189"/>
      <c r="M28" s="356"/>
      <c r="N28" s="189"/>
      <c r="O28" s="356"/>
      <c r="P28" s="33"/>
      <c r="Q28" s="33"/>
    </row>
    <row r="29" spans="1:17" ht="11.25" customHeight="1">
      <c r="A29" t="s">
        <v>750</v>
      </c>
      <c r="B29" s="26"/>
      <c r="C29" s="26"/>
      <c r="D29" s="26"/>
      <c r="E29" s="26"/>
      <c r="F29" s="26"/>
      <c r="G29" s="26"/>
      <c r="H29" s="26"/>
      <c r="I29" s="26"/>
      <c r="J29" s="26"/>
      <c r="K29" s="26"/>
      <c r="L29" s="26"/>
      <c r="M29" s="26"/>
      <c r="N29" s="26"/>
      <c r="O29" s="26"/>
    </row>
    <row r="30" spans="1:17" ht="10.5" customHeight="1">
      <c r="A30" s="277" t="s">
        <v>751</v>
      </c>
    </row>
    <row r="31" spans="1:17" ht="9.75" customHeight="1">
      <c r="A31" s="21" t="s">
        <v>54</v>
      </c>
    </row>
    <row r="32" spans="1:17" ht="25.5" customHeight="1"/>
    <row r="35" spans="1:2" ht="10.5" customHeight="1"/>
    <row r="45" spans="1:2">
      <c r="A45" s="1637"/>
      <c r="B45" s="1637"/>
    </row>
    <row r="46" spans="1:2">
      <c r="A46" s="1637"/>
      <c r="B46" s="1637"/>
    </row>
  </sheetData>
  <mergeCells count="4">
    <mergeCell ref="A46:B46"/>
    <mergeCell ref="A45:B45"/>
    <mergeCell ref="A3:O3"/>
    <mergeCell ref="A5:O5"/>
  </mergeCells>
  <phoneticPr fontId="37" type="noConversion"/>
  <printOptions horizontalCentered="1"/>
  <pageMargins left="0.6692913385826772" right="0.39370078740157483" top="0.78740157480314965" bottom="0" header="0.55118110236220474" footer="0"/>
  <pageSetup paperSize="9" scale="7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B1:X26"/>
  <sheetViews>
    <sheetView workbookViewId="0"/>
  </sheetViews>
  <sheetFormatPr defaultRowHeight="12.75"/>
  <cols>
    <col min="1" max="1" width="0.42578125" customWidth="1"/>
    <col min="2" max="2" width="3.85546875" customWidth="1"/>
    <col min="3" max="8" width="14.7109375" customWidth="1"/>
    <col min="9" max="10" width="14.7109375" hidden="1" customWidth="1"/>
    <col min="11" max="12" width="14.7109375" customWidth="1"/>
    <col min="13" max="13" width="14.7109375" hidden="1" customWidth="1"/>
    <col min="14" max="14" width="14.7109375" customWidth="1"/>
    <col min="15" max="18" width="11.5703125" hidden="1" customWidth="1"/>
    <col min="19" max="24" width="11.5703125" customWidth="1"/>
    <col min="25" max="25" width="4.7109375" customWidth="1"/>
  </cols>
  <sheetData>
    <row r="1" spans="2:24" s="607" customFormat="1" ht="8.25" customHeight="1"/>
    <row r="2" spans="2:24" s="607" customFormat="1" ht="18" customHeight="1">
      <c r="B2" s="608" t="s">
        <v>439</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4" s="607" customFormat="1" ht="18" customHeight="1">
      <c r="B3" s="609" t="s">
        <v>74</v>
      </c>
      <c r="C3" s="610">
        <v>149588696.64000085</v>
      </c>
      <c r="D3" s="610">
        <v>40755669.989999883</v>
      </c>
      <c r="E3" s="610">
        <v>67765945.029999897</v>
      </c>
      <c r="F3" s="610">
        <v>126249117.12000039</v>
      </c>
      <c r="G3" s="610">
        <v>133169456.8600003</v>
      </c>
      <c r="H3" s="610">
        <v>66525.66</v>
      </c>
      <c r="I3" s="610">
        <v>35495262.350000046</v>
      </c>
      <c r="J3" s="610">
        <v>-44054676.740000278</v>
      </c>
      <c r="K3" s="610">
        <v>187460.47</v>
      </c>
      <c r="L3" s="610">
        <v>38969.420000467449</v>
      </c>
      <c r="M3" s="610">
        <v>10310046.110000025</v>
      </c>
      <c r="N3" s="610">
        <v>15956279.369999994</v>
      </c>
      <c r="O3" s="610">
        <v>19297.11</v>
      </c>
      <c r="P3" s="610">
        <v>5629.91</v>
      </c>
      <c r="Q3" s="610">
        <v>51840701.980000325</v>
      </c>
      <c r="R3" s="610">
        <v>-33882433.980000071</v>
      </c>
      <c r="S3" s="616">
        <f t="shared" ref="S3:S24" si="0">(+G3+H3+K3+L3+N3)/1000000</f>
        <v>149.41869178000076</v>
      </c>
      <c r="T3" s="620">
        <f>'Q56 MCTV'!G13</f>
        <v>841.43271485000002</v>
      </c>
      <c r="U3" s="621">
        <v>3.3671495300000003</v>
      </c>
      <c r="V3" s="621">
        <v>19.03966131</v>
      </c>
      <c r="W3" s="620">
        <f t="shared" ref="W3:W25" si="1">SUM(T3:V3)</f>
        <v>863.83952569000007</v>
      </c>
      <c r="X3" s="622">
        <f t="shared" ref="X3:X25" si="2">+S3/W3</f>
        <v>0.17297042718744682</v>
      </c>
    </row>
    <row r="4" spans="2:24" s="607" customFormat="1" ht="18" customHeight="1">
      <c r="B4" s="609" t="s">
        <v>76</v>
      </c>
      <c r="C4" s="610">
        <v>30087480.039999988</v>
      </c>
      <c r="D4" s="610">
        <v>4272781.5199999996</v>
      </c>
      <c r="E4" s="610">
        <v>4346597.5199999996</v>
      </c>
      <c r="F4" s="610">
        <v>28846306.079999991</v>
      </c>
      <c r="G4" s="610">
        <v>30013913.70999999</v>
      </c>
      <c r="H4" s="610">
        <v>7671.34</v>
      </c>
      <c r="I4" s="610">
        <v>4583963.75</v>
      </c>
      <c r="J4" s="610">
        <v>-10284871.91</v>
      </c>
      <c r="K4" s="610">
        <v>0</v>
      </c>
      <c r="L4" s="610">
        <v>11884978.739999989</v>
      </c>
      <c r="M4" s="610">
        <v>2792962.94</v>
      </c>
      <c r="N4" s="610">
        <v>1491801.35</v>
      </c>
      <c r="O4" s="610">
        <v>85.59</v>
      </c>
      <c r="P4" s="610">
        <v>1.67</v>
      </c>
      <c r="Q4" s="610">
        <v>13866876.869999986</v>
      </c>
      <c r="R4" s="610">
        <v>-3397954.74</v>
      </c>
      <c r="S4" s="616">
        <f t="shared" si="0"/>
        <v>43.398365139999981</v>
      </c>
      <c r="T4" s="620">
        <f>'Q56 MCTV'!G14</f>
        <v>130.49952590999999</v>
      </c>
      <c r="U4" s="621">
        <v>2.6528669299999996</v>
      </c>
      <c r="V4" s="621">
        <v>1.1240701599999998</v>
      </c>
      <c r="W4" s="620">
        <f t="shared" si="1"/>
        <v>134.27646299999998</v>
      </c>
      <c r="X4" s="622">
        <f t="shared" si="2"/>
        <v>0.32320158105445473</v>
      </c>
    </row>
    <row r="5" spans="2:24" s="607" customFormat="1" ht="18" customHeight="1">
      <c r="B5" s="609" t="s">
        <v>78</v>
      </c>
      <c r="C5" s="610">
        <v>140381102.96999985</v>
      </c>
      <c r="D5" s="610">
        <v>44591465.199999936</v>
      </c>
      <c r="E5" s="610">
        <v>57399181.449999854</v>
      </c>
      <c r="F5" s="610">
        <v>121659441.40000008</v>
      </c>
      <c r="G5" s="610">
        <v>129449552.16999987</v>
      </c>
      <c r="H5" s="610">
        <v>42946.06</v>
      </c>
      <c r="I5" s="610">
        <v>34750396.36999996</v>
      </c>
      <c r="J5" s="610">
        <v>-35571031.710000142</v>
      </c>
      <c r="K5" s="610">
        <v>331972.99</v>
      </c>
      <c r="L5" s="610">
        <v>4302.7199999801815</v>
      </c>
      <c r="M5" s="610">
        <v>7867720.1199999675</v>
      </c>
      <c r="N5" s="610">
        <v>15576396.150000053</v>
      </c>
      <c r="O5" s="610">
        <v>14669.02</v>
      </c>
      <c r="P5" s="610">
        <v>1745.89</v>
      </c>
      <c r="Q5" s="610">
        <v>50388003.589999899</v>
      </c>
      <c r="R5" s="610">
        <v>-27411832.040000081</v>
      </c>
      <c r="S5" s="616">
        <f t="shared" si="0"/>
        <v>145.40517008999993</v>
      </c>
      <c r="T5" s="620">
        <f>'Q56 MCTV'!G15</f>
        <v>1067.35786764</v>
      </c>
      <c r="U5" s="621">
        <v>2.7536042999999997</v>
      </c>
      <c r="V5" s="621">
        <v>39.353520909999993</v>
      </c>
      <c r="W5" s="620">
        <f t="shared" si="1"/>
        <v>1109.46499285</v>
      </c>
      <c r="X5" s="622">
        <f t="shared" si="2"/>
        <v>0.13105881756258239</v>
      </c>
    </row>
    <row r="6" spans="2:24" s="607" customFormat="1" ht="18" customHeight="1">
      <c r="B6" s="609" t="s">
        <v>80</v>
      </c>
      <c r="C6" s="610">
        <v>8195758.7400000067</v>
      </c>
      <c r="D6" s="610">
        <v>3094189.04</v>
      </c>
      <c r="E6" s="610">
        <v>3373925.04</v>
      </c>
      <c r="F6" s="610">
        <v>7170322.9499999993</v>
      </c>
      <c r="G6" s="610">
        <v>7917475.4500000011</v>
      </c>
      <c r="H6" s="610">
        <v>717.4</v>
      </c>
      <c r="I6" s="610">
        <v>2670810.9900000002</v>
      </c>
      <c r="J6" s="610">
        <v>-1576118.98</v>
      </c>
      <c r="K6" s="610">
        <v>135</v>
      </c>
      <c r="L6" s="610">
        <v>69589.689999999478</v>
      </c>
      <c r="M6" s="610">
        <v>13960.12</v>
      </c>
      <c r="N6" s="610">
        <v>763087.86</v>
      </c>
      <c r="O6" s="610">
        <v>2381.6799999999998</v>
      </c>
      <c r="P6" s="610">
        <v>763.98</v>
      </c>
      <c r="Q6" s="610">
        <v>3235492.85</v>
      </c>
      <c r="R6" s="610">
        <v>-1290882.51</v>
      </c>
      <c r="S6" s="616">
        <f t="shared" si="0"/>
        <v>8.7510054000000004</v>
      </c>
      <c r="T6" s="620">
        <f>'Q56 MCTV'!G16</f>
        <v>66.3481436</v>
      </c>
      <c r="U6" s="621">
        <v>1.3123321900000002</v>
      </c>
      <c r="V6" s="621">
        <v>1.4944424700000001</v>
      </c>
      <c r="W6" s="620">
        <f t="shared" si="1"/>
        <v>69.154918260000002</v>
      </c>
      <c r="X6" s="622">
        <f t="shared" si="2"/>
        <v>0.12654205398810633</v>
      </c>
    </row>
    <row r="7" spans="2:24" s="607" customFormat="1" ht="18" customHeight="1">
      <c r="B7" s="609" t="s">
        <v>82</v>
      </c>
      <c r="C7" s="610">
        <v>21004795.699999969</v>
      </c>
      <c r="D7" s="610">
        <v>6294232.6100000096</v>
      </c>
      <c r="E7" s="610">
        <v>7768979.6700000083</v>
      </c>
      <c r="F7" s="610">
        <v>18443043.63000001</v>
      </c>
      <c r="G7" s="610">
        <v>19824137.229999967</v>
      </c>
      <c r="H7" s="610">
        <v>22353.71</v>
      </c>
      <c r="I7" s="610">
        <v>5175500.0000000075</v>
      </c>
      <c r="J7" s="610">
        <v>-6945941.989999976</v>
      </c>
      <c r="K7" s="610">
        <v>512.5</v>
      </c>
      <c r="L7" s="610">
        <v>374857.02999998792</v>
      </c>
      <c r="M7" s="610">
        <v>682901.12</v>
      </c>
      <c r="N7" s="610">
        <v>2183434.9199999943</v>
      </c>
      <c r="O7" s="610">
        <v>635.48</v>
      </c>
      <c r="P7" s="610">
        <v>11.61</v>
      </c>
      <c r="Q7" s="610">
        <v>6871737.7100000028</v>
      </c>
      <c r="R7" s="610">
        <v>-5399827.0399999889</v>
      </c>
      <c r="S7" s="616">
        <f t="shared" si="0"/>
        <v>22.405295389999949</v>
      </c>
      <c r="T7" s="620">
        <f>'Q56 MCTV'!G17</f>
        <v>152.93875599</v>
      </c>
      <c r="U7" s="621">
        <v>1.3848507400000001</v>
      </c>
      <c r="V7" s="621">
        <v>3.5140210299999999</v>
      </c>
      <c r="W7" s="620">
        <f t="shared" si="1"/>
        <v>157.83762776</v>
      </c>
      <c r="X7" s="622">
        <f t="shared" si="2"/>
        <v>0.14195154671272886</v>
      </c>
    </row>
    <row r="8" spans="2:24" s="607" customFormat="1" ht="18" customHeight="1">
      <c r="B8" s="609" t="s">
        <v>84</v>
      </c>
      <c r="C8" s="610">
        <v>65411897.770000137</v>
      </c>
      <c r="D8" s="610">
        <v>17366950.899999991</v>
      </c>
      <c r="E8" s="610">
        <v>37874605.250000127</v>
      </c>
      <c r="F8" s="610">
        <v>54791078.900000073</v>
      </c>
      <c r="G8" s="610">
        <v>58416743.150000125</v>
      </c>
      <c r="H8" s="610">
        <v>105818.29</v>
      </c>
      <c r="I8" s="610">
        <v>20410161.280000009</v>
      </c>
      <c r="J8" s="610">
        <v>-18510032.229999948</v>
      </c>
      <c r="K8" s="610">
        <v>102560.11</v>
      </c>
      <c r="L8" s="610">
        <v>1099473.5899999607</v>
      </c>
      <c r="M8" s="610">
        <v>3434869.65</v>
      </c>
      <c r="N8" s="610">
        <v>8304394.4100000216</v>
      </c>
      <c r="O8" s="610">
        <v>7889.56</v>
      </c>
      <c r="P8" s="610">
        <v>1914.06</v>
      </c>
      <c r="Q8" s="610">
        <v>29283959.66000006</v>
      </c>
      <c r="R8" s="610">
        <v>-14432729.230000015</v>
      </c>
      <c r="S8" s="616">
        <f t="shared" si="0"/>
        <v>68.028989550000105</v>
      </c>
      <c r="T8" s="620">
        <f>'Q56 MCTV'!G18</f>
        <v>339.09351139</v>
      </c>
      <c r="U8" s="621">
        <v>2.8673122100000001</v>
      </c>
      <c r="V8" s="621">
        <v>6.3901018700000005</v>
      </c>
      <c r="W8" s="620">
        <f t="shared" si="1"/>
        <v>348.35092547000005</v>
      </c>
      <c r="X8" s="622">
        <f t="shared" si="2"/>
        <v>0.19528867178467926</v>
      </c>
    </row>
    <row r="9" spans="2:24" s="607" customFormat="1" ht="18" customHeight="1">
      <c r="B9" s="609" t="s">
        <v>86</v>
      </c>
      <c r="C9" s="610">
        <v>11998945.259999994</v>
      </c>
      <c r="D9" s="610">
        <v>6264941.7000000076</v>
      </c>
      <c r="E9" s="610">
        <v>6456533.6500000069</v>
      </c>
      <c r="F9" s="610">
        <v>10488504.34999999</v>
      </c>
      <c r="G9" s="610">
        <v>11809581.299999995</v>
      </c>
      <c r="H9" s="610">
        <v>28505.19</v>
      </c>
      <c r="I9" s="610">
        <v>4411214.6399999997</v>
      </c>
      <c r="J9" s="610">
        <v>-3906117.67</v>
      </c>
      <c r="K9" s="610">
        <v>95.95</v>
      </c>
      <c r="L9" s="610">
        <v>66.930000020191073</v>
      </c>
      <c r="M9" s="610">
        <v>968889.00000000128</v>
      </c>
      <c r="N9" s="610">
        <v>2235600.3299999936</v>
      </c>
      <c r="O9" s="610">
        <v>705.17</v>
      </c>
      <c r="P9" s="610">
        <v>734.54</v>
      </c>
      <c r="Q9" s="610">
        <v>6647903.0600000136</v>
      </c>
      <c r="R9" s="610">
        <v>-2936714.1699999934</v>
      </c>
      <c r="S9" s="616">
        <f t="shared" si="0"/>
        <v>14.073849700000007</v>
      </c>
      <c r="T9" s="620">
        <f>'Q56 MCTV'!G19</f>
        <v>91.996968209999991</v>
      </c>
      <c r="U9" s="621">
        <v>2.4876864700000003</v>
      </c>
      <c r="V9" s="621">
        <v>2.3992557799999998</v>
      </c>
      <c r="W9" s="620">
        <f t="shared" si="1"/>
        <v>96.883910459999996</v>
      </c>
      <c r="X9" s="622">
        <f t="shared" si="2"/>
        <v>0.14526508718710948</v>
      </c>
    </row>
    <row r="10" spans="2:24" s="607" customFormat="1" ht="18" customHeight="1">
      <c r="B10" s="609" t="s">
        <v>88</v>
      </c>
      <c r="C10" s="610">
        <v>64301895.759999871</v>
      </c>
      <c r="D10" s="610">
        <v>20742243.849999961</v>
      </c>
      <c r="E10" s="610">
        <v>21730966.969999969</v>
      </c>
      <c r="F10" s="610">
        <v>59625625.779999845</v>
      </c>
      <c r="G10" s="610">
        <v>63328625.819999874</v>
      </c>
      <c r="H10" s="610">
        <v>6526.76</v>
      </c>
      <c r="I10" s="610">
        <v>31088005.900000017</v>
      </c>
      <c r="J10" s="610">
        <v>-27241884.219999954</v>
      </c>
      <c r="K10" s="610">
        <v>99466.02</v>
      </c>
      <c r="L10" s="610">
        <v>7936.0199999865144</v>
      </c>
      <c r="M10" s="610">
        <v>862688.5</v>
      </c>
      <c r="N10" s="610">
        <v>8952719.7600000147</v>
      </c>
      <c r="O10" s="610">
        <v>6918.9</v>
      </c>
      <c r="P10" s="610">
        <v>6613.44</v>
      </c>
      <c r="Q10" s="610">
        <v>37319761.129999988</v>
      </c>
      <c r="R10" s="610">
        <v>-23537296.809999924</v>
      </c>
      <c r="S10" s="616">
        <f t="shared" si="0"/>
        <v>72.395274379999876</v>
      </c>
      <c r="T10" s="620">
        <f>'Q56 MCTV'!G20</f>
        <v>315.80097458</v>
      </c>
      <c r="U10" s="621">
        <v>1.6733459099999999</v>
      </c>
      <c r="V10" s="621">
        <v>7.7477579299999997</v>
      </c>
      <c r="W10" s="620">
        <f t="shared" si="1"/>
        <v>325.22207842</v>
      </c>
      <c r="X10" s="622">
        <f t="shared" si="2"/>
        <v>0.22260258200092672</v>
      </c>
    </row>
    <row r="11" spans="2:24" s="607" customFormat="1" ht="18" customHeight="1">
      <c r="B11" s="609" t="s">
        <v>90</v>
      </c>
      <c r="C11" s="610">
        <v>12801962.500000006</v>
      </c>
      <c r="D11" s="610">
        <v>5747909.7500000028</v>
      </c>
      <c r="E11" s="610">
        <v>6318041.3600000041</v>
      </c>
      <c r="F11" s="610">
        <v>11283107.219999991</v>
      </c>
      <c r="G11" s="610">
        <v>12501235.499999991</v>
      </c>
      <c r="H11" s="610">
        <v>14264.48</v>
      </c>
      <c r="I11" s="610">
        <v>4527704.5299999937</v>
      </c>
      <c r="J11" s="610">
        <v>-2784643.04</v>
      </c>
      <c r="K11" s="610">
        <v>6526.21</v>
      </c>
      <c r="L11" s="610">
        <v>826.84999999403954</v>
      </c>
      <c r="M11" s="610">
        <v>532422.76000000141</v>
      </c>
      <c r="N11" s="610">
        <v>1367034.83</v>
      </c>
      <c r="O11" s="610">
        <v>592.37</v>
      </c>
      <c r="P11" s="610">
        <v>111.09</v>
      </c>
      <c r="Q11" s="610">
        <v>5906611.7999999905</v>
      </c>
      <c r="R11" s="610">
        <v>-2256036.2000000002</v>
      </c>
      <c r="S11" s="616">
        <f t="shared" si="0"/>
        <v>13.889887869999987</v>
      </c>
      <c r="T11" s="620">
        <f>'Q56 MCTV'!G21</f>
        <v>84.842475010000001</v>
      </c>
      <c r="U11" s="621">
        <v>1.0173316699999999</v>
      </c>
      <c r="V11" s="621">
        <v>2.36143657</v>
      </c>
      <c r="W11" s="620">
        <f t="shared" si="1"/>
        <v>88.221243250000001</v>
      </c>
      <c r="X11" s="622">
        <f t="shared" si="2"/>
        <v>0.15744380104278327</v>
      </c>
    </row>
    <row r="12" spans="2:24" s="607" customFormat="1" ht="18" customHeight="1">
      <c r="B12" s="609" t="s">
        <v>445</v>
      </c>
      <c r="C12" s="610">
        <v>95143981.470000133</v>
      </c>
      <c r="D12" s="610">
        <v>27699225.569999889</v>
      </c>
      <c r="E12" s="610">
        <v>35849617.099999949</v>
      </c>
      <c r="F12" s="610">
        <v>81242773.39000003</v>
      </c>
      <c r="G12" s="610">
        <v>87411097.00000006</v>
      </c>
      <c r="H12" s="610">
        <v>72368.45</v>
      </c>
      <c r="I12" s="610">
        <v>25500978.390000049</v>
      </c>
      <c r="J12" s="610">
        <v>-26239419.730000164</v>
      </c>
      <c r="K12" s="610">
        <v>136975.71</v>
      </c>
      <c r="L12" s="610">
        <v>34528.260000266135</v>
      </c>
      <c r="M12" s="610">
        <v>5555420.0800000215</v>
      </c>
      <c r="N12" s="610">
        <v>12698790.899999989</v>
      </c>
      <c r="O12" s="610">
        <v>7428.04</v>
      </c>
      <c r="P12" s="610">
        <v>3082.72</v>
      </c>
      <c r="Q12" s="610">
        <v>37189900.300000206</v>
      </c>
      <c r="R12" s="610">
        <v>-19492115.930000044</v>
      </c>
      <c r="S12" s="616">
        <f t="shared" si="0"/>
        <v>100.3537603200003</v>
      </c>
      <c r="T12" s="620">
        <f>'Q56 MCTV'!G22</f>
        <v>516.85534981000001</v>
      </c>
      <c r="U12" s="621">
        <v>2.3519084000000001</v>
      </c>
      <c r="V12" s="621">
        <v>8.6256967499999995</v>
      </c>
      <c r="W12" s="620">
        <f t="shared" si="1"/>
        <v>527.83295495999994</v>
      </c>
      <c r="X12" s="622">
        <f t="shared" si="2"/>
        <v>0.19012409016334586</v>
      </c>
    </row>
    <row r="13" spans="2:24" s="607" customFormat="1" ht="18" customHeight="1">
      <c r="B13" s="609" t="s">
        <v>446</v>
      </c>
      <c r="C13" s="610">
        <v>2297025120.3799777</v>
      </c>
      <c r="D13" s="610">
        <v>543673638.77999902</v>
      </c>
      <c r="E13" s="610">
        <v>681664623.51000309</v>
      </c>
      <c r="F13" s="610">
        <v>2142089970.9399962</v>
      </c>
      <c r="G13" s="610">
        <v>2183224805.6400013</v>
      </c>
      <c r="H13" s="610">
        <v>2012786.69</v>
      </c>
      <c r="I13" s="610">
        <v>938889803.30999041</v>
      </c>
      <c r="J13" s="610">
        <v>-697926510.04000151</v>
      </c>
      <c r="K13" s="610">
        <v>2597502.29</v>
      </c>
      <c r="L13" s="610">
        <v>1044522.1500006914</v>
      </c>
      <c r="M13" s="610">
        <v>174137858.38000068</v>
      </c>
      <c r="N13" s="610">
        <v>194931259.15000036</v>
      </c>
      <c r="O13" s="610">
        <v>91217.14</v>
      </c>
      <c r="P13" s="610">
        <v>131195.34</v>
      </c>
      <c r="Q13" s="610">
        <v>1173195532.7299857</v>
      </c>
      <c r="R13" s="610">
        <v>-559298685.0099951</v>
      </c>
      <c r="S13" s="616">
        <f t="shared" si="0"/>
        <v>2383.8108759200027</v>
      </c>
      <c r="T13" s="620">
        <f>'Q56 MCTV'!G23</f>
        <v>7966.4280156999994</v>
      </c>
      <c r="U13" s="621">
        <v>106.63457690999999</v>
      </c>
      <c r="V13" s="621">
        <v>208.84361792999999</v>
      </c>
      <c r="W13" s="620">
        <f t="shared" si="1"/>
        <v>8281.9062105399989</v>
      </c>
      <c r="X13" s="622">
        <f t="shared" si="2"/>
        <v>0.28783359957472554</v>
      </c>
    </row>
    <row r="14" spans="2:24" s="607" customFormat="1" ht="18" customHeight="1">
      <c r="B14" s="609" t="s">
        <v>447</v>
      </c>
      <c r="C14" s="610">
        <v>11037754.959999992</v>
      </c>
      <c r="D14" s="610">
        <v>3957517.95</v>
      </c>
      <c r="E14" s="610">
        <v>4242735.88</v>
      </c>
      <c r="F14" s="610">
        <v>10252793.469999982</v>
      </c>
      <c r="G14" s="610">
        <v>10963957.239999987</v>
      </c>
      <c r="H14" s="610">
        <v>3681.11</v>
      </c>
      <c r="I14" s="610">
        <v>3413260.1</v>
      </c>
      <c r="J14" s="610">
        <v>-2245606.0299999998</v>
      </c>
      <c r="K14" s="610">
        <v>21050</v>
      </c>
      <c r="L14" s="610">
        <v>207632.26999999117</v>
      </c>
      <c r="M14" s="610">
        <v>620106.80999999947</v>
      </c>
      <c r="N14" s="610">
        <v>1702747.17</v>
      </c>
      <c r="O14" s="610">
        <v>937.92</v>
      </c>
      <c r="P14" s="610">
        <v>591.53</v>
      </c>
      <c r="Q14" s="610">
        <v>5468676.7099999972</v>
      </c>
      <c r="R14" s="610">
        <v>-1747956.94</v>
      </c>
      <c r="S14" s="616">
        <f t="shared" si="0"/>
        <v>12.899067789999979</v>
      </c>
      <c r="T14" s="620">
        <f>'Q56 MCTV'!G24</f>
        <v>101.73390503</v>
      </c>
      <c r="U14" s="621">
        <v>1.9610013199999998</v>
      </c>
      <c r="V14" s="621">
        <v>2.0458727699999999</v>
      </c>
      <c r="W14" s="620">
        <f t="shared" si="1"/>
        <v>105.74077912</v>
      </c>
      <c r="X14" s="622">
        <f t="shared" si="2"/>
        <v>0.1219876371003609</v>
      </c>
    </row>
    <row r="15" spans="2:24" s="607" customFormat="1" ht="18" customHeight="1">
      <c r="B15" s="609" t="s">
        <v>448</v>
      </c>
      <c r="C15" s="610">
        <v>491464478.59000367</v>
      </c>
      <c r="D15" s="610">
        <v>105950078.77000019</v>
      </c>
      <c r="E15" s="610">
        <v>182994913.65999973</v>
      </c>
      <c r="F15" s="610">
        <v>425286598.00000405</v>
      </c>
      <c r="G15" s="610">
        <v>445515114.43000406</v>
      </c>
      <c r="H15" s="610">
        <v>359290.88</v>
      </c>
      <c r="I15" s="610">
        <v>161499308.08999917</v>
      </c>
      <c r="J15" s="610">
        <v>-143510745.12999985</v>
      </c>
      <c r="K15" s="610">
        <v>1071167.48</v>
      </c>
      <c r="L15" s="610">
        <v>261486.37000119686</v>
      </c>
      <c r="M15" s="610">
        <v>32600707.419999838</v>
      </c>
      <c r="N15" s="610">
        <v>60344134.210000262</v>
      </c>
      <c r="O15" s="610">
        <v>64167.26</v>
      </c>
      <c r="P15" s="610">
        <v>14957.61</v>
      </c>
      <c r="Q15" s="610">
        <v>224256978.11000019</v>
      </c>
      <c r="R15" s="610">
        <v>-111911794.79999956</v>
      </c>
      <c r="S15" s="616">
        <f t="shared" si="0"/>
        <v>507.55119337000554</v>
      </c>
      <c r="T15" s="620">
        <f>'Q56 MCTV'!G25</f>
        <v>2421.6784545999999</v>
      </c>
      <c r="U15" s="621">
        <v>60.969571910000006</v>
      </c>
      <c r="V15" s="621">
        <v>79.220876660000002</v>
      </c>
      <c r="W15" s="620">
        <f t="shared" si="1"/>
        <v>2561.8689031700001</v>
      </c>
      <c r="X15" s="622">
        <f t="shared" si="2"/>
        <v>0.19811755111355342</v>
      </c>
    </row>
    <row r="16" spans="2:24" s="607" customFormat="1" ht="18" customHeight="1">
      <c r="B16" s="609" t="s">
        <v>449</v>
      </c>
      <c r="C16" s="610">
        <v>81676826.959999487</v>
      </c>
      <c r="D16" s="610">
        <v>20380250.390000015</v>
      </c>
      <c r="E16" s="610">
        <v>23571979.420000002</v>
      </c>
      <c r="F16" s="610">
        <v>74769288.479999542</v>
      </c>
      <c r="G16" s="610">
        <v>79229330.439999402</v>
      </c>
      <c r="H16" s="610">
        <v>46296.41</v>
      </c>
      <c r="I16" s="610">
        <v>26995140.519999925</v>
      </c>
      <c r="J16" s="610">
        <v>-18275147.680000044</v>
      </c>
      <c r="K16" s="610">
        <v>31359.119999999999</v>
      </c>
      <c r="L16" s="610">
        <v>180920.41000013426</v>
      </c>
      <c r="M16" s="610">
        <v>5600996.2400000077</v>
      </c>
      <c r="N16" s="610">
        <v>8666877.7100000009</v>
      </c>
      <c r="O16" s="610">
        <v>2888.47</v>
      </c>
      <c r="P16" s="610">
        <v>210.26</v>
      </c>
      <c r="Q16" s="610">
        <v>36778142.640000038</v>
      </c>
      <c r="R16" s="610">
        <v>-13574897.590000015</v>
      </c>
      <c r="S16" s="616">
        <f t="shared" si="0"/>
        <v>88.154784089999524</v>
      </c>
      <c r="T16" s="620">
        <f>'Q56 MCTV'!G26</f>
        <v>372.85932917000002</v>
      </c>
      <c r="U16" s="621">
        <v>2.44880129</v>
      </c>
      <c r="V16" s="621">
        <v>6.7314658700000001</v>
      </c>
      <c r="W16" s="620">
        <f t="shared" si="1"/>
        <v>382.03959633000005</v>
      </c>
      <c r="X16" s="622">
        <f t="shared" si="2"/>
        <v>0.23074776786711068</v>
      </c>
    </row>
    <row r="17" spans="2:24" s="607" customFormat="1" ht="18" customHeight="1">
      <c r="B17" s="609" t="s">
        <v>450</v>
      </c>
      <c r="C17" s="610">
        <v>171845001.830001</v>
      </c>
      <c r="D17" s="610">
        <v>28605981.780000031</v>
      </c>
      <c r="E17" s="610">
        <v>55105102.640000038</v>
      </c>
      <c r="F17" s="610">
        <v>140880039.11999992</v>
      </c>
      <c r="G17" s="610">
        <v>147963691.65000081</v>
      </c>
      <c r="H17" s="610">
        <v>14416.72</v>
      </c>
      <c r="I17" s="610">
        <v>45100362.160000011</v>
      </c>
      <c r="J17" s="610">
        <v>-47447615.609999977</v>
      </c>
      <c r="K17" s="610">
        <v>121516.7</v>
      </c>
      <c r="L17" s="610">
        <v>345892.16999999061</v>
      </c>
      <c r="M17" s="610">
        <v>12922484.849999974</v>
      </c>
      <c r="N17" s="610">
        <v>17777321.919999883</v>
      </c>
      <c r="O17" s="610">
        <v>14471.1</v>
      </c>
      <c r="P17" s="610">
        <v>4105.34</v>
      </c>
      <c r="Q17" s="610">
        <v>66369564.639999986</v>
      </c>
      <c r="R17" s="610">
        <v>-37531026.010000102</v>
      </c>
      <c r="S17" s="616">
        <f t="shared" si="0"/>
        <v>166.22283916000069</v>
      </c>
      <c r="T17" s="620">
        <f>'Q56 MCTV'!G27</f>
        <v>681.95311727000001</v>
      </c>
      <c r="U17" s="621">
        <v>3.6525989699999997</v>
      </c>
      <c r="V17" s="621">
        <v>10.506165699999999</v>
      </c>
      <c r="W17" s="620">
        <f t="shared" si="1"/>
        <v>696.11188193999999</v>
      </c>
      <c r="X17" s="622">
        <f t="shared" si="2"/>
        <v>0.23878753325794824</v>
      </c>
    </row>
    <row r="18" spans="2:24" s="607" customFormat="1" ht="18" customHeight="1">
      <c r="B18" s="609" t="s">
        <v>451</v>
      </c>
      <c r="C18" s="610">
        <v>26362551.739999998</v>
      </c>
      <c r="D18" s="610">
        <v>9542040.669999985</v>
      </c>
      <c r="E18" s="610">
        <v>12339052.879999982</v>
      </c>
      <c r="F18" s="610">
        <v>22466963.129999992</v>
      </c>
      <c r="G18" s="610">
        <v>24213274.700000037</v>
      </c>
      <c r="H18" s="610">
        <v>12255.07</v>
      </c>
      <c r="I18" s="610">
        <v>8938619.380000012</v>
      </c>
      <c r="J18" s="610">
        <v>-6350131.9199999953</v>
      </c>
      <c r="K18" s="610">
        <v>55914.63</v>
      </c>
      <c r="L18" s="610">
        <v>1164532.24</v>
      </c>
      <c r="M18" s="610">
        <v>1685628.83</v>
      </c>
      <c r="N18" s="610">
        <v>2724452.73</v>
      </c>
      <c r="O18" s="610">
        <v>2724.79</v>
      </c>
      <c r="P18" s="610">
        <v>638.04</v>
      </c>
      <c r="Q18" s="610">
        <v>13097680.690000014</v>
      </c>
      <c r="R18" s="610">
        <v>-4875301.97</v>
      </c>
      <c r="S18" s="616">
        <f t="shared" si="0"/>
        <v>28.170429370000036</v>
      </c>
      <c r="T18" s="620">
        <f>'Q56 MCTV'!G28</f>
        <v>343.01727202999996</v>
      </c>
      <c r="U18" s="621">
        <v>2.6717615600000002</v>
      </c>
      <c r="V18" s="621">
        <v>4.4622503</v>
      </c>
      <c r="W18" s="620">
        <f t="shared" si="1"/>
        <v>350.15128388999995</v>
      </c>
      <c r="X18" s="622">
        <f t="shared" si="2"/>
        <v>8.0452166438006775E-2</v>
      </c>
    </row>
    <row r="19" spans="2:24" s="607" customFormat="1" ht="18" customHeight="1">
      <c r="B19" s="609" t="s">
        <v>452</v>
      </c>
      <c r="C19" s="610">
        <v>13656161.830000011</v>
      </c>
      <c r="D19" s="610">
        <v>5416559.3499999987</v>
      </c>
      <c r="E19" s="610">
        <v>5521357.1000000006</v>
      </c>
      <c r="F19" s="610">
        <v>12129674.999999996</v>
      </c>
      <c r="G19" s="610">
        <v>13554319.790000018</v>
      </c>
      <c r="H19" s="610">
        <v>89917.759999999995</v>
      </c>
      <c r="I19" s="610">
        <v>6444362.5199999958</v>
      </c>
      <c r="J19" s="610">
        <v>-4323798.3099999996</v>
      </c>
      <c r="K19" s="610">
        <v>34805.089999999997</v>
      </c>
      <c r="L19" s="610">
        <v>19107.209999994375</v>
      </c>
      <c r="M19" s="610">
        <v>648025.06999999995</v>
      </c>
      <c r="N19" s="610">
        <v>1405072.73</v>
      </c>
      <c r="O19" s="610">
        <v>406.91</v>
      </c>
      <c r="P19" s="610">
        <v>83.74</v>
      </c>
      <c r="Q19" s="610">
        <v>8004061.7099999953</v>
      </c>
      <c r="R19" s="610">
        <v>-3775996.75</v>
      </c>
      <c r="S19" s="616">
        <f t="shared" si="0"/>
        <v>15.103222580000013</v>
      </c>
      <c r="T19" s="620">
        <f>'Q56 MCTV'!G29</f>
        <v>137.75236040999999</v>
      </c>
      <c r="U19" s="621">
        <v>2.5416112499999999</v>
      </c>
      <c r="V19" s="621">
        <v>3.7039012799999997</v>
      </c>
      <c r="W19" s="620">
        <f t="shared" si="1"/>
        <v>143.99787293999998</v>
      </c>
      <c r="X19" s="622">
        <f t="shared" si="2"/>
        <v>0.10488503942202755</v>
      </c>
    </row>
    <row r="20" spans="2:24" s="607" customFormat="1" ht="18" customHeight="1">
      <c r="B20" s="609" t="s">
        <v>453</v>
      </c>
      <c r="C20" s="610">
        <v>49970089.69000002</v>
      </c>
      <c r="D20" s="610">
        <v>13629343.210000025</v>
      </c>
      <c r="E20" s="610">
        <v>16433889.030000031</v>
      </c>
      <c r="F20" s="610">
        <v>44239461.650000103</v>
      </c>
      <c r="G20" s="610">
        <v>47224266.620000042</v>
      </c>
      <c r="H20" s="610">
        <v>28497.81</v>
      </c>
      <c r="I20" s="610">
        <v>13628514.839999961</v>
      </c>
      <c r="J20" s="610">
        <v>-17259376.190000016</v>
      </c>
      <c r="K20" s="610">
        <v>11834.5</v>
      </c>
      <c r="L20" s="610">
        <v>3639638.0300001381</v>
      </c>
      <c r="M20" s="610">
        <v>3730975.1200000141</v>
      </c>
      <c r="N20" s="610">
        <v>5204976.2999999868</v>
      </c>
      <c r="O20" s="610">
        <v>1661.56</v>
      </c>
      <c r="P20" s="610">
        <v>238.46</v>
      </c>
      <c r="Q20" s="610">
        <v>21027450.850000087</v>
      </c>
      <c r="R20" s="610">
        <v>-12068988.230000004</v>
      </c>
      <c r="S20" s="616">
        <f t="shared" si="0"/>
        <v>56.109213260000168</v>
      </c>
      <c r="T20" s="620">
        <f>'Q56 MCTV'!G30</f>
        <v>287.49693307000001</v>
      </c>
      <c r="U20" s="621">
        <v>2.0955187999999998</v>
      </c>
      <c r="V20" s="621">
        <v>9.9194483200000008</v>
      </c>
      <c r="W20" s="620">
        <f t="shared" si="1"/>
        <v>299.51190019000001</v>
      </c>
      <c r="X20" s="622">
        <f t="shared" si="2"/>
        <v>0.18733550561565807</v>
      </c>
    </row>
    <row r="21" spans="2:24" s="607" customFormat="1" ht="18" customHeight="1">
      <c r="B21" s="609" t="s">
        <v>454</v>
      </c>
      <c r="C21" s="610">
        <v>4529575.09</v>
      </c>
      <c r="D21" s="610">
        <v>1368866.12</v>
      </c>
      <c r="E21" s="610">
        <v>1368866.12</v>
      </c>
      <c r="F21" s="610">
        <v>4176757.69</v>
      </c>
      <c r="G21" s="610">
        <v>4529575.09</v>
      </c>
      <c r="H21" s="610">
        <v>3524.71</v>
      </c>
      <c r="I21" s="610">
        <v>1581438.12</v>
      </c>
      <c r="J21" s="610">
        <v>-1112779.4099999999</v>
      </c>
      <c r="K21" s="610">
        <v>265</v>
      </c>
      <c r="L21" s="610">
        <v>6.9849193096160889E-10</v>
      </c>
      <c r="M21" s="610">
        <v>47855.69</v>
      </c>
      <c r="N21" s="610">
        <v>414897.6</v>
      </c>
      <c r="O21" s="610">
        <v>950.25</v>
      </c>
      <c r="P21" s="610">
        <v>515.45000000000005</v>
      </c>
      <c r="Q21" s="610">
        <v>1928075.56</v>
      </c>
      <c r="R21" s="610">
        <v>-994932.86000000103</v>
      </c>
      <c r="S21" s="616">
        <f t="shared" si="0"/>
        <v>4.9482623999999999</v>
      </c>
      <c r="T21" s="620">
        <f>'Q56 MCTV'!G31</f>
        <v>27.15020818</v>
      </c>
      <c r="U21" s="621">
        <v>3.6349686300000004</v>
      </c>
      <c r="V21" s="621">
        <v>0.40618047999999995</v>
      </c>
      <c r="W21" s="620">
        <f t="shared" si="1"/>
        <v>31.191357289999999</v>
      </c>
      <c r="X21" s="622">
        <f t="shared" si="2"/>
        <v>0.15864209928390713</v>
      </c>
    </row>
    <row r="22" spans="2:24" s="607" customFormat="1" ht="18" customHeight="1">
      <c r="B22" s="609" t="s">
        <v>455</v>
      </c>
      <c r="C22" s="610">
        <v>1289654.75</v>
      </c>
      <c r="D22" s="610">
        <v>508287.6</v>
      </c>
      <c r="E22" s="610">
        <v>508287.6</v>
      </c>
      <c r="F22" s="610">
        <v>1154562.79</v>
      </c>
      <c r="G22" s="610">
        <v>1289654.75</v>
      </c>
      <c r="H22" s="610">
        <v>0</v>
      </c>
      <c r="I22" s="610">
        <v>567130.84</v>
      </c>
      <c r="J22" s="610">
        <v>-473678.39</v>
      </c>
      <c r="K22" s="610">
        <v>0</v>
      </c>
      <c r="L22" s="610">
        <v>2.0372681319713593E-10</v>
      </c>
      <c r="M22" s="610">
        <v>7724.47</v>
      </c>
      <c r="N22" s="610">
        <v>153943.64000000001</v>
      </c>
      <c r="O22" s="610">
        <v>0</v>
      </c>
      <c r="P22" s="610">
        <v>0</v>
      </c>
      <c r="Q22" s="610">
        <v>666364.18999999994</v>
      </c>
      <c r="R22" s="610">
        <v>-411243.63</v>
      </c>
      <c r="S22" s="616">
        <f t="shared" si="0"/>
        <v>1.4435983900000002</v>
      </c>
      <c r="T22" s="620">
        <f>'Q56 MCTV'!G32</f>
        <v>8.9247225999999991</v>
      </c>
      <c r="U22" s="621">
        <v>0.47201137999999998</v>
      </c>
      <c r="V22" s="621">
        <v>1.685157E-2</v>
      </c>
      <c r="W22" s="620">
        <f t="shared" si="1"/>
        <v>9.4135855499999987</v>
      </c>
      <c r="X22" s="622">
        <f t="shared" si="2"/>
        <v>0.15335266061293726</v>
      </c>
    </row>
    <row r="23" spans="2:24" s="607" customFormat="1" ht="18" customHeight="1">
      <c r="B23" s="609" t="s">
        <v>456</v>
      </c>
      <c r="C23" s="610">
        <v>20735230.779999956</v>
      </c>
      <c r="D23" s="610">
        <v>2126382.96</v>
      </c>
      <c r="E23" s="610">
        <v>2553376.3199999998</v>
      </c>
      <c r="F23" s="610">
        <v>19743188.589999992</v>
      </c>
      <c r="G23" s="610">
        <v>20308237.419999957</v>
      </c>
      <c r="H23" s="610">
        <v>73332.639999999999</v>
      </c>
      <c r="I23" s="610">
        <v>5391326.3599999975</v>
      </c>
      <c r="J23" s="610">
        <v>-7181309.7199999979</v>
      </c>
      <c r="K23" s="610">
        <v>31.42</v>
      </c>
      <c r="L23" s="610">
        <v>-6.5192580223083496E-9</v>
      </c>
      <c r="M23" s="610">
        <v>1506729.3400000057</v>
      </c>
      <c r="N23" s="610">
        <v>1840683.11</v>
      </c>
      <c r="O23" s="610">
        <v>114.59</v>
      </c>
      <c r="P23" s="610">
        <v>87.13</v>
      </c>
      <c r="Q23" s="610">
        <v>7721408.6699999869</v>
      </c>
      <c r="R23" s="610">
        <v>-6163746.4399999902</v>
      </c>
      <c r="S23" s="616">
        <f t="shared" si="0"/>
        <v>22.222284589999951</v>
      </c>
      <c r="T23" s="620">
        <f>'Q56 MCTV'!G33</f>
        <v>133.92563054999999</v>
      </c>
      <c r="U23" s="621">
        <v>3.9728614800000002</v>
      </c>
      <c r="V23" s="621">
        <v>3.13570087</v>
      </c>
      <c r="W23" s="620">
        <f t="shared" si="1"/>
        <v>141.03419289999999</v>
      </c>
      <c r="X23" s="622">
        <f t="shared" si="2"/>
        <v>0.15756664488984326</v>
      </c>
    </row>
    <row r="24" spans="2:24" s="607" customFormat="1" ht="18" customHeight="1">
      <c r="B24" s="609" t="s">
        <v>457</v>
      </c>
      <c r="C24" s="610">
        <v>77592468.179999843</v>
      </c>
      <c r="D24" s="610">
        <v>17132303.350000013</v>
      </c>
      <c r="E24" s="610">
        <v>17975245.739999998</v>
      </c>
      <c r="F24" s="610">
        <v>74831081.299999818</v>
      </c>
      <c r="G24" s="610">
        <v>76785715.319999844</v>
      </c>
      <c r="H24" s="610">
        <v>2078.92</v>
      </c>
      <c r="I24" s="610">
        <v>32982725.48999998</v>
      </c>
      <c r="J24" s="610">
        <v>-21204654.080000021</v>
      </c>
      <c r="K24" s="610">
        <v>62159.83</v>
      </c>
      <c r="L24" s="610">
        <v>-5.2154064178466797E-8</v>
      </c>
      <c r="M24" s="610">
        <v>1677734.56</v>
      </c>
      <c r="N24" s="610">
        <v>5874506.0799999982</v>
      </c>
      <c r="O24" s="610">
        <v>6249.74</v>
      </c>
      <c r="P24" s="610">
        <v>58.94</v>
      </c>
      <c r="Q24" s="610">
        <v>38572080.469999894</v>
      </c>
      <c r="R24" s="610">
        <v>-19173299.909999989</v>
      </c>
      <c r="S24" s="616">
        <f t="shared" si="0"/>
        <v>82.724460149999786</v>
      </c>
      <c r="T24" s="620">
        <f>'Q56 MCTV'!G34</f>
        <v>1522.5848383299999</v>
      </c>
      <c r="U24" s="621">
        <v>3151.5064815199994</v>
      </c>
      <c r="V24" s="621">
        <v>7.3169755599999995</v>
      </c>
      <c r="W24" s="620">
        <f t="shared" si="1"/>
        <v>4681.4082954099995</v>
      </c>
      <c r="X24" s="622">
        <f t="shared" si="2"/>
        <v>1.7670849225244676E-2</v>
      </c>
    </row>
    <row r="25" spans="2:24">
      <c r="C25" s="616">
        <f t="shared" ref="C25:V25" si="3">SUM(C3:C24)</f>
        <v>3846101431.629982</v>
      </c>
      <c r="D25" s="616">
        <f t="shared" si="3"/>
        <v>929120861.05999911</v>
      </c>
      <c r="E25" s="616">
        <f t="shared" si="3"/>
        <v>1253163822.9400022</v>
      </c>
      <c r="F25" s="616">
        <f t="shared" si="3"/>
        <v>3491819700.98</v>
      </c>
      <c r="G25" s="616">
        <f t="shared" si="3"/>
        <v>3608643761.2800055</v>
      </c>
      <c r="H25" s="616">
        <f t="shared" si="3"/>
        <v>3013776.0599999996</v>
      </c>
      <c r="I25" s="616">
        <f t="shared" si="3"/>
        <v>1414045989.9299893</v>
      </c>
      <c r="J25" s="616">
        <f t="shared" si="3"/>
        <v>-1144426090.7300019</v>
      </c>
      <c r="K25" s="616">
        <f t="shared" si="3"/>
        <v>4873311.0200000005</v>
      </c>
      <c r="L25" s="616">
        <f t="shared" si="3"/>
        <v>20379260.100002732</v>
      </c>
      <c r="M25" s="616">
        <f t="shared" si="3"/>
        <v>268208707.18000051</v>
      </c>
      <c r="N25" s="616">
        <f t="shared" si="3"/>
        <v>370570412.23000062</v>
      </c>
      <c r="O25" s="616">
        <f t="shared" si="3"/>
        <v>246392.65000000002</v>
      </c>
      <c r="P25" s="616">
        <f t="shared" si="3"/>
        <v>173290.75000000003</v>
      </c>
      <c r="Q25" s="616">
        <f t="shared" si="3"/>
        <v>1839636965.9199865</v>
      </c>
      <c r="R25" s="616">
        <f t="shared" si="3"/>
        <v>-905565692.78999496</v>
      </c>
      <c r="S25" s="616">
        <f t="shared" si="3"/>
        <v>4007.4805206900087</v>
      </c>
      <c r="T25" s="616">
        <f t="shared" si="3"/>
        <v>17612.671073930003</v>
      </c>
      <c r="U25" s="616">
        <f t="shared" si="3"/>
        <v>3364.4301533699995</v>
      </c>
      <c r="V25" s="616">
        <f t="shared" si="3"/>
        <v>428.35927208999999</v>
      </c>
      <c r="W25" s="620">
        <f t="shared" si="1"/>
        <v>21405.460499390003</v>
      </c>
      <c r="X25" s="622">
        <f t="shared" si="2"/>
        <v>0.18721767377086845</v>
      </c>
    </row>
    <row r="26" spans="2:24">
      <c r="T26" s="26"/>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8" enableFormatConditionsCalculation="0">
    <tabColor theme="6" tint="0.59999389629810485"/>
    <pageSetUpPr fitToPage="1"/>
  </sheetPr>
  <dimension ref="A1:Q47"/>
  <sheetViews>
    <sheetView zoomScaleNormal="100" workbookViewId="0">
      <selection activeCell="A13" sqref="A13"/>
    </sheetView>
  </sheetViews>
  <sheetFormatPr defaultRowHeight="12.75"/>
  <cols>
    <col min="1" max="1" width="26.7109375" customWidth="1"/>
    <col min="2" max="2" width="9.28515625" bestFit="1" customWidth="1"/>
    <col min="3" max="3" width="6.28515625" bestFit="1" customWidth="1"/>
    <col min="4" max="4" width="8.7109375" customWidth="1"/>
    <col min="5" max="5" width="6.28515625" bestFit="1" customWidth="1"/>
    <col min="6" max="6" width="8.7109375" customWidth="1"/>
    <col min="7" max="7" width="6.28515625" bestFit="1" customWidth="1"/>
    <col min="8" max="8" width="8.7109375" customWidth="1"/>
    <col min="9" max="9" width="6.28515625" bestFit="1" customWidth="1"/>
    <col min="10" max="10" width="8.7109375" customWidth="1"/>
    <col min="11" max="11" width="6.28515625" bestFit="1" customWidth="1"/>
    <col min="13" max="13" width="6.28515625" bestFit="1" customWidth="1"/>
    <col min="14" max="14" width="8.7109375" customWidth="1"/>
    <col min="15" max="15" width="6.28515625" bestFit="1" customWidth="1"/>
  </cols>
  <sheetData>
    <row r="1" spans="1:15" s="195" customFormat="1" ht="27.75">
      <c r="A1" s="1183" t="s">
        <v>706</v>
      </c>
      <c r="B1" s="206"/>
      <c r="C1" s="206"/>
      <c r="D1" s="206"/>
      <c r="E1" s="206"/>
      <c r="F1" s="206"/>
      <c r="G1" s="206"/>
      <c r="H1" s="206"/>
      <c r="I1" s="206"/>
    </row>
    <row r="2" spans="1:15" s="454" customFormat="1" ht="26.25">
      <c r="A2" s="707" t="s">
        <v>530</v>
      </c>
    </row>
    <row r="3" spans="1:15" s="454" customFormat="1"/>
    <row r="4" spans="1:15" s="454" customFormat="1" ht="23.25">
      <c r="A4" s="1625" t="s">
        <v>713</v>
      </c>
      <c r="B4" s="1625"/>
      <c r="C4" s="1625"/>
      <c r="D4" s="1625"/>
      <c r="E4" s="1625"/>
      <c r="F4" s="1625"/>
      <c r="G4" s="1625"/>
      <c r="H4" s="1625"/>
      <c r="I4" s="1625"/>
      <c r="J4" s="1625"/>
      <c r="K4" s="1625"/>
      <c r="L4" s="1625"/>
      <c r="M4" s="1625"/>
      <c r="N4" s="1625"/>
      <c r="O4" s="1625"/>
    </row>
    <row r="5" spans="1:15" ht="23.25">
      <c r="A5" s="112"/>
      <c r="B5" s="15"/>
      <c r="C5" s="15"/>
      <c r="D5" s="15"/>
      <c r="E5" s="15"/>
      <c r="F5" s="15"/>
      <c r="G5" s="15"/>
      <c r="H5" s="15"/>
      <c r="I5" s="15"/>
      <c r="J5" s="15"/>
      <c r="K5" s="15"/>
      <c r="L5" s="15"/>
      <c r="M5" s="15"/>
      <c r="N5" s="15"/>
      <c r="O5" s="15"/>
    </row>
    <row r="6" spans="1:15" ht="17.25" customHeight="1">
      <c r="A6" s="1533" t="s">
        <v>623</v>
      </c>
      <c r="B6" s="1533"/>
      <c r="C6" s="1533"/>
      <c r="D6" s="1533"/>
      <c r="E6" s="1533"/>
      <c r="F6" s="1533"/>
      <c r="G6" s="1533"/>
      <c r="H6" s="1533"/>
      <c r="I6" s="1533"/>
      <c r="J6" s="1533"/>
      <c r="K6" s="1533"/>
      <c r="L6" s="1533"/>
      <c r="M6" s="1533"/>
      <c r="N6" s="1533"/>
      <c r="O6" s="1533"/>
    </row>
    <row r="7" spans="1:15" ht="17.25" customHeight="1"/>
    <row r="8" spans="1:15" ht="17.25" customHeight="1">
      <c r="K8" s="124"/>
      <c r="L8" s="125"/>
    </row>
    <row r="9" spans="1:15" ht="13.5" thickBot="1">
      <c r="A9" s="16" t="s">
        <v>141</v>
      </c>
    </row>
    <row r="10" spans="1:15" ht="21" customHeight="1" thickTop="1">
      <c r="A10" s="50"/>
      <c r="B10" s="181"/>
      <c r="C10" s="55"/>
      <c r="D10" s="56" t="s">
        <v>108</v>
      </c>
      <c r="E10" s="56"/>
      <c r="F10" s="56"/>
      <c r="G10" s="56"/>
      <c r="H10" s="57" t="s">
        <v>109</v>
      </c>
      <c r="I10" s="56"/>
      <c r="J10" s="56"/>
      <c r="K10" s="56"/>
      <c r="L10" s="58" t="s">
        <v>110</v>
      </c>
      <c r="M10" s="59"/>
      <c r="N10" s="58" t="s">
        <v>111</v>
      </c>
      <c r="O10" s="60"/>
    </row>
    <row r="11" spans="1:15" ht="25.5" customHeight="1">
      <c r="A11" s="849" t="s">
        <v>624</v>
      </c>
      <c r="B11" s="182" t="s">
        <v>113</v>
      </c>
      <c r="C11" s="62"/>
      <c r="D11" s="63" t="s">
        <v>114</v>
      </c>
      <c r="E11" s="63"/>
      <c r="F11" s="63" t="s">
        <v>115</v>
      </c>
      <c r="G11" s="63"/>
      <c r="H11" s="63" t="s">
        <v>114</v>
      </c>
      <c r="I11" s="63"/>
      <c r="J11" s="63" t="s">
        <v>115</v>
      </c>
      <c r="K11" s="63"/>
      <c r="L11" s="64" t="s">
        <v>704</v>
      </c>
      <c r="M11" s="65"/>
      <c r="N11" s="64" t="s">
        <v>116</v>
      </c>
      <c r="O11" s="66"/>
    </row>
    <row r="12" spans="1:15" ht="21.75" customHeight="1" thickBot="1">
      <c r="A12" s="184" t="s">
        <v>142</v>
      </c>
      <c r="B12" s="68" t="s">
        <v>117</v>
      </c>
      <c r="C12" s="67" t="s">
        <v>73</v>
      </c>
      <c r="D12" s="67" t="s">
        <v>118</v>
      </c>
      <c r="E12" s="68" t="s">
        <v>73</v>
      </c>
      <c r="F12" s="67" t="s">
        <v>118</v>
      </c>
      <c r="G12" s="68" t="s">
        <v>73</v>
      </c>
      <c r="H12" s="67" t="s">
        <v>118</v>
      </c>
      <c r="I12" s="68" t="s">
        <v>73</v>
      </c>
      <c r="J12" s="68" t="s">
        <v>118</v>
      </c>
      <c r="K12" s="68" t="s">
        <v>73</v>
      </c>
      <c r="L12" s="67" t="s">
        <v>118</v>
      </c>
      <c r="M12" s="67" t="s">
        <v>73</v>
      </c>
      <c r="N12" s="67" t="s">
        <v>118</v>
      </c>
      <c r="O12" s="69" t="s">
        <v>73</v>
      </c>
    </row>
    <row r="13" spans="1:15" ht="21.75" customHeight="1" thickTop="1">
      <c r="A13" s="554" t="str">
        <f>+'Q35 ERLN'!B34</f>
        <v>Desconhecido</v>
      </c>
      <c r="B13" s="903">
        <f>'Q5 ESCALOES'!C11</f>
        <v>24555</v>
      </c>
      <c r="C13" s="1131">
        <f t="shared" ref="C13:C27" si="0">+B13/B$27</f>
        <v>5.8265904183375648E-2</v>
      </c>
      <c r="D13" s="73">
        <f>'Q36 ERLP'!C34</f>
        <v>263.09216179999999</v>
      </c>
      <c r="E13" s="1090">
        <f t="shared" ref="E13:E27" si="1">+D13/D$27</f>
        <v>1.1777896920994676E-2</v>
      </c>
      <c r="F13" s="73">
        <f>'Q35 ERLN'!C34</f>
        <v>604.16030825999997</v>
      </c>
      <c r="G13" s="1090">
        <f t="shared" ref="G13:G27" si="2">+F13/F$27</f>
        <v>2.3955914890211608E-2</v>
      </c>
      <c r="H13" s="73">
        <f>'Q38 ELTT'!C34</f>
        <v>186.77754372999999</v>
      </c>
      <c r="I13" s="1090">
        <f t="shared" ref="I13:I27" si="3">+H13/H$27</f>
        <v>1.0159065179505308E-2</v>
      </c>
      <c r="J13" s="73">
        <f>'Q37 EPFT'!C34</f>
        <v>275.87569552999997</v>
      </c>
      <c r="K13" s="1090">
        <f t="shared" ref="K13:K27" si="4">+J13/J$27</f>
        <v>1.5622875125537672E-2</v>
      </c>
      <c r="L13" s="73">
        <f>'Q39 EMCT'!C34</f>
        <v>81.428108040000012</v>
      </c>
      <c r="M13" s="1090">
        <f t="shared" ref="M13:M27" si="5">+L13/L$27</f>
        <v>5.8440489758092191E-3</v>
      </c>
      <c r="N13" s="73">
        <f>'Q42 EIRC'!C34</f>
        <v>58.860770880000004</v>
      </c>
      <c r="O13" s="1133">
        <f t="shared" ref="O13:O27" si="6">+N13/N$27</f>
        <v>2.1007349330135219E-2</v>
      </c>
    </row>
    <row r="14" spans="1:15" ht="22.5" customHeight="1">
      <c r="A14" s="185" t="s">
        <v>352</v>
      </c>
      <c r="B14" s="71">
        <f>'Q5 ESCALOES'!C12</f>
        <v>1</v>
      </c>
      <c r="C14" s="1090">
        <f t="shared" si="0"/>
        <v>2.3728733122938568E-6</v>
      </c>
      <c r="D14" s="73">
        <f>'Q36 ERLP'!C35</f>
        <v>7.7017290000000002E-2</v>
      </c>
      <c r="E14" s="1090">
        <f t="shared" si="1"/>
        <v>3.4478476916538609E-6</v>
      </c>
      <c r="F14" s="73">
        <f>'Q35 ERLN'!C35</f>
        <v>0</v>
      </c>
      <c r="G14" s="1090">
        <f t="shared" si="2"/>
        <v>0</v>
      </c>
      <c r="H14" s="73">
        <f>'Q38 ELTT'!C35</f>
        <v>7.9017290000000004E-2</v>
      </c>
      <c r="I14" s="1090">
        <f t="shared" si="3"/>
        <v>4.2978496418086129E-6</v>
      </c>
      <c r="J14" s="73">
        <f>'Q37 EPFT'!C35</f>
        <v>0</v>
      </c>
      <c r="K14" s="1090">
        <f t="shared" si="4"/>
        <v>0</v>
      </c>
      <c r="L14" s="73">
        <f>'Q39 EMCT'!C35</f>
        <v>1.9754319999999999E-2</v>
      </c>
      <c r="M14" s="1090">
        <f t="shared" si="5"/>
        <v>1.4177563048265507E-6</v>
      </c>
      <c r="N14" s="73">
        <f>'Q42 EIRC'!C35</f>
        <v>0</v>
      </c>
      <c r="O14" s="1133">
        <f t="shared" si="6"/>
        <v>0</v>
      </c>
    </row>
    <row r="15" spans="1:15" ht="22.5" customHeight="1">
      <c r="A15" s="185" t="s">
        <v>122</v>
      </c>
      <c r="B15" s="71">
        <f>'Q5 ESCALOES'!C13</f>
        <v>80252</v>
      </c>
      <c r="C15" s="1090">
        <f t="shared" si="0"/>
        <v>0.19042782905820657</v>
      </c>
      <c r="D15" s="73">
        <f>'Q36 ERLP'!C36</f>
        <v>5061.6956587700006</v>
      </c>
      <c r="E15" s="1090">
        <f t="shared" si="1"/>
        <v>0.22659789370600439</v>
      </c>
      <c r="F15" s="73">
        <f>'Q35 ERLN'!C36</f>
        <v>4976.8382256599998</v>
      </c>
      <c r="G15" s="1090">
        <f t="shared" si="2"/>
        <v>0.19733953278002242</v>
      </c>
      <c r="H15" s="73">
        <f>'Q38 ELTT'!C36</f>
        <v>711.98152491000008</v>
      </c>
      <c r="I15" s="1090">
        <f t="shared" si="3"/>
        <v>3.8725569325508302E-2</v>
      </c>
      <c r="J15" s="73">
        <f>'Q37 EPFT'!C36</f>
        <v>2028.09738219</v>
      </c>
      <c r="K15" s="1090">
        <f t="shared" si="4"/>
        <v>0.11485140828920423</v>
      </c>
      <c r="L15" s="73">
        <f>'Q39 EMCT'!C36</f>
        <v>335.07220302999997</v>
      </c>
      <c r="M15" s="1090">
        <f t="shared" si="5"/>
        <v>2.404794133222022E-2</v>
      </c>
      <c r="N15" s="73">
        <f>'Q42 EIRC'!C36</f>
        <v>17.61328752</v>
      </c>
      <c r="O15" s="1133">
        <f t="shared" si="6"/>
        <v>6.2861644224655282E-3</v>
      </c>
    </row>
    <row r="16" spans="1:15" ht="22.5" customHeight="1">
      <c r="A16" s="186" t="s">
        <v>330</v>
      </c>
      <c r="B16" s="71">
        <f>'Q5 ESCALOES'!C14</f>
        <v>201496</v>
      </c>
      <c r="C16" s="1090">
        <f t="shared" si="0"/>
        <v>0.47812448093396293</v>
      </c>
      <c r="D16" s="73">
        <f>'Q36 ERLP'!C37</f>
        <v>926.70509383000001</v>
      </c>
      <c r="E16" s="1090">
        <f t="shared" si="1"/>
        <v>4.1485983453918462E-2</v>
      </c>
      <c r="F16" s="73">
        <f>'Q35 ERLN'!C37</f>
        <v>3065.9440727599999</v>
      </c>
      <c r="G16" s="1090">
        <f t="shared" si="2"/>
        <v>0.12156954745457926</v>
      </c>
      <c r="H16" s="73">
        <f>'Q38 ELTT'!C37</f>
        <v>929.82969027000013</v>
      </c>
      <c r="I16" s="1090">
        <f t="shared" si="3"/>
        <v>5.0574604637414589E-2</v>
      </c>
      <c r="J16" s="73">
        <f>'Q37 EPFT'!C37</f>
        <v>2089.7228563600002</v>
      </c>
      <c r="K16" s="1090">
        <f t="shared" si="4"/>
        <v>0.11834126659535307</v>
      </c>
      <c r="L16" s="73">
        <f>'Q39 EMCT'!C37</f>
        <v>778.73273563999999</v>
      </c>
      <c r="M16" s="1090">
        <f t="shared" si="5"/>
        <v>5.588920528413216E-2</v>
      </c>
      <c r="N16" s="73">
        <f>'Q42 EIRC'!C37</f>
        <v>141.34226127999997</v>
      </c>
      <c r="O16" s="1133">
        <f t="shared" si="6"/>
        <v>5.0444909460557241E-2</v>
      </c>
    </row>
    <row r="17" spans="1:17" ht="22.5" customHeight="1">
      <c r="A17" s="186" t="s">
        <v>329</v>
      </c>
      <c r="B17" s="71">
        <f>'Q5 ESCALOES'!C15</f>
        <v>65902</v>
      </c>
      <c r="C17" s="1090">
        <f t="shared" si="0"/>
        <v>0.15637709702678973</v>
      </c>
      <c r="D17" s="73">
        <f>'Q36 ERLP'!C38</f>
        <v>1154.6341547599998</v>
      </c>
      <c r="E17" s="1090">
        <f t="shared" si="1"/>
        <v>5.1689727140411874E-2</v>
      </c>
      <c r="F17" s="73">
        <f>'Q35 ERLN'!C38</f>
        <v>2017.22040954</v>
      </c>
      <c r="G17" s="1090">
        <f t="shared" si="2"/>
        <v>7.99859901172814E-2</v>
      </c>
      <c r="H17" s="73">
        <f>'Q38 ELTT'!C38</f>
        <v>1029.55044791</v>
      </c>
      <c r="I17" s="1090">
        <f t="shared" si="3"/>
        <v>5.5998541885882068E-2</v>
      </c>
      <c r="J17" s="73">
        <f>'Q37 EPFT'!C38</f>
        <v>1339.4105324</v>
      </c>
      <c r="K17" s="1090">
        <f t="shared" si="4"/>
        <v>7.5850985891722386E-2</v>
      </c>
      <c r="L17" s="73">
        <f>'Q39 EMCT'!C38</f>
        <v>891.76466990000006</v>
      </c>
      <c r="M17" s="1090">
        <f t="shared" si="5"/>
        <v>6.4001442882989285E-2</v>
      </c>
      <c r="N17" s="73">
        <f>'Q42 EIRC'!C38</f>
        <v>168.97551836</v>
      </c>
      <c r="O17" s="1133">
        <f t="shared" si="6"/>
        <v>6.0307190839652094E-2</v>
      </c>
    </row>
    <row r="18" spans="1:17" ht="22.5" customHeight="1">
      <c r="A18" s="186" t="s">
        <v>328</v>
      </c>
      <c r="B18" s="71">
        <f>'Q5 ESCALOES'!C16</f>
        <v>20444</v>
      </c>
      <c r="C18" s="1090">
        <f t="shared" si="0"/>
        <v>4.8511021996535605E-2</v>
      </c>
      <c r="D18" s="73">
        <f>'Q36 ERLP'!C39</f>
        <v>698.88809483</v>
      </c>
      <c r="E18" s="1090">
        <f t="shared" si="1"/>
        <v>3.1287256465190871E-2</v>
      </c>
      <c r="F18" s="73">
        <f>'Q35 ERLN'!C39</f>
        <v>1020.2778338600001</v>
      </c>
      <c r="G18" s="1090">
        <f t="shared" si="2"/>
        <v>4.0455635065985096E-2</v>
      </c>
      <c r="H18" s="73">
        <f>'Q38 ELTT'!C39</f>
        <v>651.60079156999996</v>
      </c>
      <c r="I18" s="1090">
        <f t="shared" si="3"/>
        <v>3.5441385406299465E-2</v>
      </c>
      <c r="J18" s="73">
        <f>'Q37 EPFT'!C39</f>
        <v>810.45404349</v>
      </c>
      <c r="K18" s="1090">
        <f t="shared" si="4"/>
        <v>4.5896113799029699E-2</v>
      </c>
      <c r="L18" s="73">
        <f>'Q39 EMCT'!C39</f>
        <v>565.48134768999989</v>
      </c>
      <c r="M18" s="1090">
        <f t="shared" si="5"/>
        <v>4.0584274525739802E-2</v>
      </c>
      <c r="N18" s="73">
        <f>'Q42 EIRC'!C39</f>
        <v>111.59510991999998</v>
      </c>
      <c r="O18" s="1133">
        <f t="shared" si="6"/>
        <v>3.9828181360445643E-2</v>
      </c>
    </row>
    <row r="19" spans="1:17" ht="22.5" customHeight="1">
      <c r="A19" s="186" t="s">
        <v>327</v>
      </c>
      <c r="B19" s="71">
        <f>'Q5 ESCALOES'!C17</f>
        <v>8284</v>
      </c>
      <c r="C19" s="1090">
        <f t="shared" si="0"/>
        <v>1.965688251904231E-2</v>
      </c>
      <c r="D19" s="73">
        <f>'Q36 ERLP'!C40</f>
        <v>691.56910650000009</v>
      </c>
      <c r="E19" s="1090">
        <f t="shared" si="1"/>
        <v>3.0959605920503671E-2</v>
      </c>
      <c r="F19" s="73">
        <f>'Q35 ERLN'!C40</f>
        <v>681.42909396999994</v>
      </c>
      <c r="G19" s="1090">
        <f t="shared" si="2"/>
        <v>2.7019744851947795E-2</v>
      </c>
      <c r="H19" s="73">
        <f>'Q38 ELTT'!C40</f>
        <v>437.15970903999994</v>
      </c>
      <c r="I19" s="1090">
        <f t="shared" si="3"/>
        <v>2.3777665608510759E-2</v>
      </c>
      <c r="J19" s="73">
        <f>'Q37 EPFT'!C40</f>
        <v>564.15321965999999</v>
      </c>
      <c r="K19" s="1090">
        <f t="shared" si="4"/>
        <v>3.1948067355066306E-2</v>
      </c>
      <c r="L19" s="73">
        <f>'Q39 EMCT'!C40</f>
        <v>375.57838353999995</v>
      </c>
      <c r="M19" s="1090">
        <f t="shared" si="5"/>
        <v>2.6955046856606525E-2</v>
      </c>
      <c r="N19" s="73">
        <f>'Q42 EIRC'!C40</f>
        <v>76.429238510000005</v>
      </c>
      <c r="O19" s="1133">
        <f t="shared" si="6"/>
        <v>2.7277517579392487E-2</v>
      </c>
    </row>
    <row r="20" spans="1:17" ht="22.5" customHeight="1">
      <c r="A20" s="186" t="s">
        <v>342</v>
      </c>
      <c r="B20" s="71">
        <f>'Q5 ESCALOES'!C18</f>
        <v>7341</v>
      </c>
      <c r="C20" s="1090">
        <f t="shared" si="0"/>
        <v>1.7419262985549203E-2</v>
      </c>
      <c r="D20" s="73">
        <f>'Q36 ERLP'!C41</f>
        <v>503.88402392</v>
      </c>
      <c r="E20" s="1090">
        <f t="shared" si="1"/>
        <v>2.2557472078462263E-2</v>
      </c>
      <c r="F20" s="73">
        <f>'Q35 ERLN'!C41</f>
        <v>897.18585871000005</v>
      </c>
      <c r="G20" s="1090">
        <f t="shared" si="2"/>
        <v>3.5574842931768234E-2</v>
      </c>
      <c r="H20" s="73">
        <f>'Q38 ELTT'!C41</f>
        <v>603.87255077000009</v>
      </c>
      <c r="I20" s="1090">
        <f t="shared" si="3"/>
        <v>3.2845386446749794E-2</v>
      </c>
      <c r="J20" s="73">
        <f>'Q37 EPFT'!C41</f>
        <v>772.94968419999998</v>
      </c>
      <c r="K20" s="1090">
        <f t="shared" si="4"/>
        <v>4.3772237243955452E-2</v>
      </c>
      <c r="L20" s="73">
        <f>'Q39 EMCT'!C41</f>
        <v>512.08229521999999</v>
      </c>
      <c r="M20" s="1090">
        <f t="shared" si="5"/>
        <v>3.6751854917719574E-2</v>
      </c>
      <c r="N20" s="73">
        <f>'Q42 EIRC'!C41</f>
        <v>105.12519737999999</v>
      </c>
      <c r="O20" s="1133">
        <f t="shared" si="6"/>
        <v>3.7519076147734531E-2</v>
      </c>
    </row>
    <row r="21" spans="1:17" ht="22.5" customHeight="1">
      <c r="A21" s="186" t="s">
        <v>326</v>
      </c>
      <c r="B21" s="71">
        <f>'Q5 ESCALOES'!C19</f>
        <v>5996</v>
      </c>
      <c r="C21" s="1090">
        <f t="shared" si="0"/>
        <v>1.4227748380513964E-2</v>
      </c>
      <c r="D21" s="73">
        <f>'Q36 ERLP'!C42</f>
        <v>1080.3811114899997</v>
      </c>
      <c r="E21" s="1090">
        <f t="shared" si="1"/>
        <v>4.8365627008652573E-2</v>
      </c>
      <c r="F21" s="73">
        <f>'Q35 ERLN'!C42</f>
        <v>1656.45387011</v>
      </c>
      <c r="G21" s="1090">
        <f t="shared" si="2"/>
        <v>6.5681024372822139E-2</v>
      </c>
      <c r="H21" s="73">
        <f>'Q38 ELTT'!C42</f>
        <v>933.85311067999999</v>
      </c>
      <c r="I21" s="1090">
        <f t="shared" si="3"/>
        <v>5.0793443526573702E-2</v>
      </c>
      <c r="J21" s="73">
        <f>'Q37 EPFT'!C42</f>
        <v>1189.9412426399999</v>
      </c>
      <c r="K21" s="1090">
        <f t="shared" si="4"/>
        <v>6.7386521327212207E-2</v>
      </c>
      <c r="L21" s="73">
        <f>'Q39 EMCT'!C42</f>
        <v>754.29753454000002</v>
      </c>
      <c r="M21" s="1090">
        <f t="shared" si="5"/>
        <v>5.413550480650349E-2</v>
      </c>
      <c r="N21" s="73">
        <f>'Q42 EIRC'!C42</f>
        <v>152.26238191000002</v>
      </c>
      <c r="O21" s="1133">
        <f t="shared" si="6"/>
        <v>5.4342289419601827E-2</v>
      </c>
    </row>
    <row r="22" spans="1:17" ht="22.5" customHeight="1">
      <c r="A22" s="186" t="s">
        <v>325</v>
      </c>
      <c r="B22" s="71">
        <f>'Q5 ESCALOES'!C20</f>
        <v>4186</v>
      </c>
      <c r="C22" s="1090">
        <f t="shared" si="0"/>
        <v>9.932847685262083E-3</v>
      </c>
      <c r="D22" s="73">
        <f>'Q36 ERLP'!C43</f>
        <v>1453.8169391000001</v>
      </c>
      <c r="E22" s="1090">
        <f t="shared" si="1"/>
        <v>6.5083299835182684E-2</v>
      </c>
      <c r="F22" s="73">
        <f>'Q35 ERLN'!C43</f>
        <v>2210.1957058499997</v>
      </c>
      <c r="G22" s="1090">
        <f t="shared" si="2"/>
        <v>8.7637766824741406E-2</v>
      </c>
      <c r="H22" s="73">
        <f>'Q38 ELTT'!C43</f>
        <v>1635.5496809000001</v>
      </c>
      <c r="I22" s="1090">
        <f t="shared" si="3"/>
        <v>8.8959601249501932E-2</v>
      </c>
      <c r="J22" s="73">
        <f>'Q37 EPFT'!C43</f>
        <v>1264.3950044000001</v>
      </c>
      <c r="K22" s="1090">
        <f t="shared" si="4"/>
        <v>7.1602847163268049E-2</v>
      </c>
      <c r="L22" s="73">
        <f>'Q39 EMCT'!C43</f>
        <v>1308.46615542</v>
      </c>
      <c r="M22" s="1090">
        <f t="shared" si="5"/>
        <v>9.3907871366813056E-2</v>
      </c>
      <c r="N22" s="73">
        <f>'Q42 EIRC'!C43</f>
        <v>275.76888144999992</v>
      </c>
      <c r="O22" s="1133">
        <f t="shared" si="6"/>
        <v>9.842163363458814E-2</v>
      </c>
    </row>
    <row r="23" spans="1:17" ht="22.5" customHeight="1">
      <c r="A23" s="186" t="s">
        <v>324</v>
      </c>
      <c r="B23" s="71">
        <f>'Q5 ESCALOES'!C21</f>
        <v>1433</v>
      </c>
      <c r="C23" s="1090">
        <f t="shared" si="0"/>
        <v>3.4003274565170966E-3</v>
      </c>
      <c r="D23" s="73">
        <f>'Q36 ERLP'!C44</f>
        <v>1315.9796858200002</v>
      </c>
      <c r="E23" s="1090">
        <f t="shared" si="1"/>
        <v>5.8912713262409787E-2</v>
      </c>
      <c r="F23" s="73">
        <f>'Q35 ERLN'!C44</f>
        <v>1316.7279928099999</v>
      </c>
      <c r="G23" s="1090">
        <f t="shared" si="2"/>
        <v>5.221035426865684E-2</v>
      </c>
      <c r="H23" s="73">
        <f>'Q38 ELTT'!C44</f>
        <v>1343.16159098</v>
      </c>
      <c r="I23" s="1090">
        <f t="shared" si="3"/>
        <v>7.3056245825242547E-2</v>
      </c>
      <c r="J23" s="73">
        <f>'Q37 EPFT'!C44</f>
        <v>739.76309580999998</v>
      </c>
      <c r="K23" s="1090">
        <f t="shared" si="4"/>
        <v>4.1892876594719831E-2</v>
      </c>
      <c r="L23" s="73">
        <f>'Q39 EMCT'!C44</f>
        <v>1072.5670550499999</v>
      </c>
      <c r="M23" s="1090">
        <f t="shared" si="5"/>
        <v>7.6977527176151014E-2</v>
      </c>
      <c r="N23" s="73">
        <f>'Q42 EIRC'!C44</f>
        <v>228.58354251000003</v>
      </c>
      <c r="O23" s="1133">
        <f t="shared" si="6"/>
        <v>8.1581234102712175E-2</v>
      </c>
    </row>
    <row r="24" spans="1:17" ht="22.5" customHeight="1">
      <c r="A24" s="186" t="s">
        <v>323</v>
      </c>
      <c r="B24" s="71">
        <f>'Q5 ESCALOES'!C22</f>
        <v>1065</v>
      </c>
      <c r="C24" s="1090">
        <f t="shared" si="0"/>
        <v>2.5271100775929572E-3</v>
      </c>
      <c r="D24" s="73">
        <f>'Q36 ERLP'!C45</f>
        <v>2192.4246663399999</v>
      </c>
      <c r="E24" s="1090">
        <f t="shared" si="1"/>
        <v>9.8148692650252362E-2</v>
      </c>
      <c r="F24" s="73">
        <f>'Q35 ERLN'!C45</f>
        <v>1601.1984173999997</v>
      </c>
      <c r="G24" s="1090">
        <f t="shared" si="2"/>
        <v>6.34900579947872E-2</v>
      </c>
      <c r="H24" s="73">
        <f>'Q38 ELTT'!C45</f>
        <v>2609.9150536600005</v>
      </c>
      <c r="I24" s="1090">
        <f t="shared" si="3"/>
        <v>0.1419565575904152</v>
      </c>
      <c r="J24" s="73">
        <f>'Q37 EPFT'!C45</f>
        <v>1138.4132081600001</v>
      </c>
      <c r="K24" s="1090">
        <f t="shared" si="4"/>
        <v>6.44684822930056E-2</v>
      </c>
      <c r="L24" s="73">
        <f>'Q39 EMCT'!C45</f>
        <v>2039.74028213</v>
      </c>
      <c r="M24" s="1090">
        <f t="shared" si="5"/>
        <v>0.14639099929526783</v>
      </c>
      <c r="N24" s="73">
        <f>'Q42 EIRC'!C45</f>
        <v>428.34031466999994</v>
      </c>
      <c r="O24" s="1133">
        <f t="shared" si="6"/>
        <v>0.15287422315276228</v>
      </c>
    </row>
    <row r="25" spans="1:17" ht="22.5" customHeight="1">
      <c r="A25" s="186" t="s">
        <v>322</v>
      </c>
      <c r="B25" s="71">
        <f>'Q5 ESCALOES'!C23</f>
        <v>344</v>
      </c>
      <c r="C25" s="1090">
        <f t="shared" si="0"/>
        <v>8.1626841942908672E-4</v>
      </c>
      <c r="D25" s="73">
        <f>'Q36 ERLP'!C46</f>
        <v>2042.03670579</v>
      </c>
      <c r="E25" s="1090">
        <f t="shared" si="1"/>
        <v>9.1416246174469473E-2</v>
      </c>
      <c r="F25" s="73">
        <f>'Q35 ERLN'!C46</f>
        <v>1669.9337881399999</v>
      </c>
      <c r="G25" s="1090">
        <f t="shared" si="2"/>
        <v>6.6215524512336005E-2</v>
      </c>
      <c r="H25" s="73">
        <f>'Q38 ELTT'!C46</f>
        <v>2879.9064696800001</v>
      </c>
      <c r="I25" s="1090">
        <f t="shared" si="3"/>
        <v>0.15664172979301738</v>
      </c>
      <c r="J25" s="73">
        <f>'Q37 EPFT'!C46</f>
        <v>1320.9829374399999</v>
      </c>
      <c r="K25" s="1090">
        <f t="shared" si="4"/>
        <v>7.4807428885473676E-2</v>
      </c>
      <c r="L25" s="73">
        <f>'Q39 EMCT'!C46</f>
        <v>1956.91609569</v>
      </c>
      <c r="M25" s="1090">
        <f t="shared" si="5"/>
        <v>0.14044675456715572</v>
      </c>
      <c r="N25" s="73">
        <f>'Q42 EIRC'!C46</f>
        <v>406.20883344000003</v>
      </c>
      <c r="O25" s="1133">
        <f t="shared" si="6"/>
        <v>0.14497551998525224</v>
      </c>
    </row>
    <row r="26" spans="1:17" ht="22.5" customHeight="1" thickBot="1">
      <c r="A26" s="186" t="s">
        <v>364</v>
      </c>
      <c r="B26" s="904">
        <f>'Q5 ESCALOES'!C24</f>
        <v>131</v>
      </c>
      <c r="C26" s="1132">
        <f t="shared" si="0"/>
        <v>3.108464039104952E-4</v>
      </c>
      <c r="D26" s="73">
        <f>'Q36 ERLP'!C47</f>
        <v>4952.6803672099995</v>
      </c>
      <c r="E26" s="1090">
        <f t="shared" si="1"/>
        <v>0.22171758538354688</v>
      </c>
      <c r="F26" s="73">
        <f>'Q35 ERLN'!C47</f>
        <v>3502.10610021</v>
      </c>
      <c r="G26" s="1090">
        <f t="shared" si="2"/>
        <v>0.13886406393486048</v>
      </c>
      <c r="H26" s="73">
        <f>'Q38 ELTT'!C47</f>
        <v>4432.070957670001</v>
      </c>
      <c r="I26" s="1090">
        <f t="shared" si="3"/>
        <v>0.24106590567573716</v>
      </c>
      <c r="J26" s="73">
        <f>'Q37 EPFT'!C47</f>
        <v>4124.2870184100002</v>
      </c>
      <c r="K26" s="1090">
        <f t="shared" si="4"/>
        <v>0.23355888943645187</v>
      </c>
      <c r="L26" s="73">
        <f>'Q39 EMCT'!C47</f>
        <v>3261.35421537</v>
      </c>
      <c r="M26" s="1090">
        <f t="shared" si="5"/>
        <v>0.2340655361011397</v>
      </c>
      <c r="N26" s="73">
        <f>'Q42 EIRC'!C47</f>
        <v>630.80793332999997</v>
      </c>
      <c r="O26" s="1133">
        <f t="shared" si="6"/>
        <v>0.22513471056470055</v>
      </c>
    </row>
    <row r="27" spans="1:17" ht="24.75" customHeight="1" thickTop="1" thickBot="1">
      <c r="A27" s="187" t="s">
        <v>57</v>
      </c>
      <c r="B27" s="84">
        <f>'Q2 DRS'!B19</f>
        <v>421430</v>
      </c>
      <c r="C27" s="111">
        <f t="shared" si="0"/>
        <v>1</v>
      </c>
      <c r="D27" s="83">
        <f>'Q50 RLPV'!C35</f>
        <v>22337.787770160001</v>
      </c>
      <c r="E27" s="111">
        <f t="shared" si="1"/>
        <v>1</v>
      </c>
      <c r="F27" s="83">
        <f>'Q48 RLNV'!C35</f>
        <v>25219.671677280003</v>
      </c>
      <c r="G27" s="111">
        <f t="shared" si="2"/>
        <v>1</v>
      </c>
      <c r="H27" s="83">
        <f>'Q54 LTTV'!C35</f>
        <v>18385.308139060002</v>
      </c>
      <c r="I27" s="111">
        <f t="shared" si="3"/>
        <v>1</v>
      </c>
      <c r="J27" s="83">
        <f>'Q52 PFTV'!C35</f>
        <v>17658.445920689999</v>
      </c>
      <c r="K27" s="111">
        <f t="shared" si="4"/>
        <v>1</v>
      </c>
      <c r="L27" s="83">
        <f>'Q56 MCTV'!C35</f>
        <v>13933.508835580002</v>
      </c>
      <c r="M27" s="111">
        <f t="shared" si="5"/>
        <v>1</v>
      </c>
      <c r="N27" s="83">
        <f>'Q62 IRCV'!C35</f>
        <v>2801.91327116</v>
      </c>
      <c r="O27" s="128">
        <f t="shared" si="6"/>
        <v>1</v>
      </c>
      <c r="P27" s="33"/>
      <c r="Q27" s="33"/>
    </row>
    <row r="28" spans="1:17" s="200" customFormat="1" ht="13.5" thickTop="1">
      <c r="A28" s="1291" t="s">
        <v>400</v>
      </c>
      <c r="B28" s="1457"/>
      <c r="C28" s="1457"/>
      <c r="D28" s="1457"/>
      <c r="E28" s="1457"/>
      <c r="F28" s="1457"/>
    </row>
    <row r="29" spans="1:17">
      <c r="A29" s="864" t="s">
        <v>617</v>
      </c>
      <c r="C29" s="356"/>
      <c r="D29" s="189"/>
      <c r="E29" s="356"/>
      <c r="F29" s="189"/>
      <c r="G29" s="356"/>
      <c r="H29" s="189"/>
      <c r="I29" s="356"/>
      <c r="J29" s="189"/>
      <c r="K29" s="356"/>
      <c r="L29" s="189"/>
      <c r="M29" s="356"/>
      <c r="N29" s="189"/>
      <c r="O29" s="356"/>
      <c r="P29" s="33"/>
      <c r="Q29" s="33"/>
    </row>
    <row r="30" spans="1:17" s="16" customFormat="1" ht="14.25" customHeight="1">
      <c r="A30" s="16" t="str">
        <f>+data!A1</f>
        <v>Fonte: AT - Autoridade Tributária e Aduaneira</v>
      </c>
    </row>
    <row r="31" spans="1:17" s="16" customFormat="1" ht="14.25" customHeight="1">
      <c r="A31" s="1636" t="str">
        <f>+data!A2</f>
        <v>Data: 2015-11</v>
      </c>
      <c r="B31" s="1636"/>
    </row>
    <row r="32" spans="1:17" ht="9.75" customHeight="1">
      <c r="A32" s="21"/>
      <c r="B32" s="189"/>
      <c r="C32" s="189"/>
      <c r="D32" s="189"/>
      <c r="E32" s="189"/>
      <c r="F32" s="189"/>
      <c r="G32" s="189"/>
      <c r="H32" s="189"/>
      <c r="I32" s="189"/>
      <c r="J32" s="189"/>
      <c r="K32" s="189"/>
      <c r="L32" s="189"/>
      <c r="M32" s="189"/>
      <c r="N32" s="189"/>
      <c r="O32" s="189"/>
    </row>
    <row r="33" spans="1:15" ht="25.5" customHeight="1">
      <c r="B33" s="88"/>
      <c r="C33" s="88"/>
      <c r="D33" s="88"/>
      <c r="E33" s="88"/>
      <c r="F33" s="88"/>
      <c r="G33" s="88"/>
      <c r="H33" s="88"/>
      <c r="I33" s="88"/>
      <c r="J33" s="88"/>
      <c r="K33" s="88"/>
      <c r="L33" s="88"/>
      <c r="M33" s="88"/>
      <c r="N33" s="88"/>
      <c r="O33" s="88"/>
    </row>
    <row r="34" spans="1:15">
      <c r="B34" s="88"/>
      <c r="C34" s="88"/>
      <c r="D34" s="88"/>
      <c r="E34" s="88"/>
      <c r="F34" s="88"/>
      <c r="G34" s="88"/>
      <c r="H34" s="88"/>
      <c r="I34" s="88"/>
      <c r="J34" s="88"/>
      <c r="K34" s="88"/>
      <c r="L34" s="88"/>
      <c r="M34" s="88"/>
      <c r="N34" s="88"/>
      <c r="O34" s="88"/>
    </row>
    <row r="35" spans="1:15">
      <c r="B35" s="88"/>
      <c r="C35" s="88"/>
      <c r="D35" s="88"/>
      <c r="E35" s="88"/>
      <c r="F35" s="88"/>
      <c r="G35" s="88"/>
      <c r="H35" s="88"/>
      <c r="I35" s="88"/>
      <c r="J35" s="88"/>
      <c r="K35" s="88"/>
      <c r="L35" s="88"/>
      <c r="M35" s="88"/>
      <c r="N35" s="88"/>
      <c r="O35" s="88"/>
    </row>
    <row r="36" spans="1:15">
      <c r="B36" s="88"/>
      <c r="C36" s="88"/>
      <c r="D36" s="88"/>
      <c r="E36" s="88"/>
      <c r="F36" s="88"/>
      <c r="G36" s="88"/>
      <c r="H36" s="88"/>
      <c r="I36" s="88"/>
      <c r="J36" s="88"/>
      <c r="K36" s="88"/>
      <c r="L36" s="88"/>
      <c r="M36" s="88"/>
      <c r="N36" s="88"/>
      <c r="O36" s="88"/>
    </row>
    <row r="37" spans="1:15">
      <c r="B37" s="88"/>
      <c r="C37" s="88"/>
      <c r="D37" s="88"/>
      <c r="E37" s="88"/>
      <c r="F37" s="88"/>
      <c r="G37" s="88"/>
      <c r="H37" s="88"/>
      <c r="I37" s="88"/>
      <c r="J37" s="88"/>
      <c r="K37" s="88"/>
      <c r="L37" s="88"/>
      <c r="M37" s="88"/>
      <c r="N37" s="88"/>
      <c r="O37" s="88"/>
    </row>
    <row r="38" spans="1:15">
      <c r="B38" s="88"/>
      <c r="C38" s="88"/>
      <c r="D38" s="88"/>
      <c r="E38" s="88"/>
      <c r="F38" s="88"/>
      <c r="G38" s="88"/>
      <c r="H38" s="88"/>
      <c r="I38" s="88"/>
      <c r="J38" s="88"/>
      <c r="K38" s="88"/>
      <c r="L38" s="88"/>
      <c r="M38" s="88"/>
      <c r="N38" s="88"/>
      <c r="O38" s="88"/>
    </row>
    <row r="39" spans="1:15">
      <c r="B39" s="88"/>
      <c r="C39" s="88"/>
      <c r="D39" s="88"/>
      <c r="E39" s="88"/>
      <c r="F39" s="88"/>
      <c r="G39" s="88"/>
      <c r="H39" s="88"/>
      <c r="I39" s="88"/>
      <c r="J39" s="88"/>
      <c r="K39" s="88"/>
      <c r="L39" s="88"/>
      <c r="M39" s="88"/>
      <c r="N39" s="88"/>
      <c r="O39" s="88"/>
    </row>
    <row r="40" spans="1:15">
      <c r="B40" s="88"/>
      <c r="C40" s="88"/>
      <c r="D40" s="88"/>
      <c r="E40" s="88"/>
      <c r="F40" s="88"/>
      <c r="G40" s="88"/>
      <c r="H40" s="88"/>
      <c r="I40" s="88"/>
      <c r="J40" s="88"/>
      <c r="K40" s="88"/>
      <c r="L40" s="88"/>
      <c r="M40" s="88"/>
      <c r="N40" s="88"/>
      <c r="O40" s="88"/>
    </row>
    <row r="41" spans="1:15">
      <c r="B41" s="88"/>
      <c r="C41" s="88"/>
      <c r="D41" s="88"/>
      <c r="E41" s="88"/>
      <c r="F41" s="88"/>
      <c r="G41" s="88"/>
      <c r="H41" s="88"/>
      <c r="I41" s="88"/>
      <c r="J41" s="88"/>
      <c r="K41" s="88"/>
      <c r="L41" s="88"/>
      <c r="M41" s="88"/>
      <c r="N41" s="88"/>
      <c r="O41" s="88"/>
    </row>
    <row r="42" spans="1:15">
      <c r="B42" s="88"/>
      <c r="C42" s="88"/>
      <c r="D42" s="88"/>
      <c r="E42" s="88"/>
      <c r="F42" s="88"/>
      <c r="G42" s="88"/>
      <c r="H42" s="88"/>
      <c r="I42" s="88"/>
      <c r="J42" s="88"/>
      <c r="K42" s="88"/>
      <c r="L42" s="88"/>
      <c r="M42" s="88"/>
      <c r="N42" s="88"/>
      <c r="O42" s="88"/>
    </row>
    <row r="43" spans="1:15">
      <c r="B43" s="88"/>
      <c r="C43" s="88"/>
      <c r="D43" s="88"/>
      <c r="E43" s="88"/>
      <c r="F43" s="88"/>
      <c r="G43" s="88"/>
      <c r="H43" s="88"/>
      <c r="I43" s="88"/>
      <c r="J43" s="88"/>
      <c r="K43" s="88"/>
      <c r="L43" s="88"/>
      <c r="M43" s="88"/>
      <c r="N43" s="88"/>
      <c r="O43" s="88"/>
    </row>
    <row r="44" spans="1:15">
      <c r="B44" s="88"/>
      <c r="C44" s="88"/>
      <c r="D44" s="88"/>
      <c r="E44" s="88"/>
      <c r="F44" s="88"/>
      <c r="G44" s="88"/>
      <c r="H44" s="88"/>
      <c r="I44" s="88"/>
      <c r="J44" s="88"/>
      <c r="K44" s="88"/>
      <c r="L44" s="88"/>
      <c r="M44" s="88"/>
      <c r="N44" s="88"/>
      <c r="O44" s="88"/>
    </row>
    <row r="45" spans="1:15">
      <c r="B45" s="88"/>
      <c r="C45" s="88"/>
      <c r="D45" s="88"/>
      <c r="E45" s="88"/>
      <c r="F45" s="88"/>
      <c r="G45" s="88"/>
      <c r="H45" s="88"/>
      <c r="I45" s="88"/>
      <c r="J45" s="88"/>
      <c r="K45" s="88"/>
      <c r="L45" s="88"/>
      <c r="M45" s="88"/>
      <c r="N45" s="88"/>
      <c r="O45" s="88"/>
    </row>
    <row r="46" spans="1:15">
      <c r="A46" s="195"/>
      <c r="B46" s="88"/>
      <c r="C46" s="88"/>
      <c r="D46" s="88"/>
      <c r="E46" s="88"/>
      <c r="F46" s="88"/>
      <c r="G46" s="88"/>
      <c r="H46" s="88"/>
      <c r="I46" s="88"/>
      <c r="J46" s="88"/>
      <c r="K46" s="88"/>
      <c r="L46" s="88"/>
      <c r="M46" s="88"/>
      <c r="N46" s="88"/>
      <c r="O46" s="88"/>
    </row>
    <row r="47" spans="1:15">
      <c r="A47" s="195"/>
      <c r="B47" s="88"/>
      <c r="C47" s="88"/>
      <c r="D47" s="88"/>
      <c r="E47" s="88"/>
      <c r="F47" s="88"/>
      <c r="G47" s="88"/>
      <c r="H47" s="88"/>
      <c r="I47" s="88"/>
      <c r="J47" s="88"/>
      <c r="K47" s="88"/>
      <c r="L47" s="88"/>
      <c r="M47" s="88"/>
      <c r="N47" s="88"/>
      <c r="O47" s="88"/>
    </row>
  </sheetData>
  <mergeCells count="3">
    <mergeCell ref="A4:O4"/>
    <mergeCell ref="A6:O6"/>
    <mergeCell ref="A31:B31"/>
  </mergeCells>
  <phoneticPr fontId="37" type="noConversion"/>
  <printOptions horizontalCentered="1"/>
  <pageMargins left="0.6692913385826772" right="0.39370078740157483" top="0.78740157480314965" bottom="0" header="0.55118110236220474" footer="0"/>
  <pageSetup paperSize="9" scale="70" orientation="portrait" horizontalDpi="300" verticalDpi="300" r:id="rId1"/>
  <headerFooter alignWithMargins="0"/>
  <ignoredErrors>
    <ignoredError sqref="D13:O27" formula="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7" enableFormatConditionsCalculation="0">
    <tabColor theme="6" tint="0.59999389629810485"/>
    <pageSetUpPr fitToPage="1"/>
  </sheetPr>
  <dimension ref="A1:Q47"/>
  <sheetViews>
    <sheetView zoomScaleNormal="100" workbookViewId="0">
      <selection activeCell="A13" sqref="A13"/>
    </sheetView>
  </sheetViews>
  <sheetFormatPr defaultRowHeight="12.75"/>
  <cols>
    <col min="1" max="1" width="26.7109375" customWidth="1"/>
    <col min="2" max="2" width="8.140625" bestFit="1" customWidth="1"/>
    <col min="3" max="3" width="6.28515625" bestFit="1" customWidth="1"/>
    <col min="4" max="4" width="7.28515625" bestFit="1" customWidth="1"/>
    <col min="5" max="5" width="6.28515625" bestFit="1" customWidth="1"/>
    <col min="6" max="6" width="7.28515625" bestFit="1" customWidth="1"/>
    <col min="7" max="7" width="6.28515625" bestFit="1" customWidth="1"/>
    <col min="8" max="8" width="7.28515625" bestFit="1" customWidth="1"/>
    <col min="9" max="9" width="6.28515625" bestFit="1" customWidth="1"/>
    <col min="10" max="10" width="7.28515625" bestFit="1" customWidth="1"/>
    <col min="11" max="11" width="6.28515625" bestFit="1" customWidth="1"/>
    <col min="12" max="12" width="7.28515625" bestFit="1" customWidth="1"/>
    <col min="13" max="13" width="6.28515625" bestFit="1" customWidth="1"/>
    <col min="14" max="14" width="7.28515625" bestFit="1" customWidth="1"/>
    <col min="15" max="15" width="6.28515625" bestFit="1" customWidth="1"/>
  </cols>
  <sheetData>
    <row r="1" spans="1:15" s="195" customFormat="1" ht="27.75">
      <c r="A1" s="1183" t="s">
        <v>706</v>
      </c>
      <c r="B1" s="206"/>
      <c r="C1" s="206"/>
      <c r="D1" s="206"/>
      <c r="E1" s="206"/>
      <c r="F1" s="206"/>
      <c r="G1" s="206"/>
      <c r="H1" s="206"/>
      <c r="I1" s="206"/>
    </row>
    <row r="2" spans="1:15" s="454" customFormat="1" ht="26.25">
      <c r="A2" s="707" t="s">
        <v>531</v>
      </c>
      <c r="E2" s="662"/>
      <c r="G2" s="662"/>
    </row>
    <row r="3" spans="1:15" s="454" customFormat="1"/>
    <row r="4" spans="1:15" s="454" customFormat="1" ht="23.25">
      <c r="A4" s="1625" t="s">
        <v>631</v>
      </c>
      <c r="B4" s="1625"/>
      <c r="C4" s="1625"/>
      <c r="D4" s="1625"/>
      <c r="E4" s="1625"/>
      <c r="F4" s="1625"/>
      <c r="G4" s="1625"/>
      <c r="H4" s="1625"/>
      <c r="I4" s="1625"/>
      <c r="J4" s="1625"/>
      <c r="K4" s="1625"/>
      <c r="L4" s="1625"/>
      <c r="M4" s="1625"/>
      <c r="N4" s="1625"/>
      <c r="O4" s="1625"/>
    </row>
    <row r="5" spans="1:15" ht="23.25">
      <c r="A5" s="112"/>
      <c r="B5" s="15"/>
      <c r="C5" s="15"/>
      <c r="D5" s="15"/>
      <c r="E5" s="15"/>
      <c r="F5" s="15"/>
      <c r="G5" s="15"/>
      <c r="H5" s="15"/>
      <c r="I5" s="15"/>
      <c r="J5" s="15"/>
      <c r="K5" s="15"/>
      <c r="L5" s="15"/>
      <c r="M5" s="15"/>
      <c r="N5" s="15"/>
      <c r="O5" s="15"/>
    </row>
    <row r="6" spans="1:15" ht="17.25" customHeight="1">
      <c r="A6" s="1533" t="s">
        <v>623</v>
      </c>
      <c r="B6" s="1533"/>
      <c r="C6" s="1533"/>
      <c r="D6" s="1533"/>
      <c r="E6" s="1533"/>
      <c r="F6" s="1533"/>
      <c r="G6" s="1533"/>
      <c r="H6" s="1533"/>
      <c r="I6" s="1533"/>
      <c r="J6" s="1533"/>
      <c r="K6" s="1533"/>
      <c r="L6" s="1533"/>
      <c r="M6" s="1533"/>
      <c r="N6" s="1533"/>
      <c r="O6" s="1533"/>
    </row>
    <row r="7" spans="1:15" ht="17.25" customHeight="1"/>
    <row r="8" spans="1:15" ht="17.25" customHeight="1">
      <c r="H8" s="575"/>
      <c r="K8" s="124"/>
      <c r="L8" s="125"/>
    </row>
    <row r="9" spans="1:15" ht="13.5" thickBot="1">
      <c r="A9" s="16" t="s">
        <v>141</v>
      </c>
    </row>
    <row r="10" spans="1:15" ht="21.75" customHeight="1" thickTop="1">
      <c r="A10" s="50"/>
      <c r="B10" s="181"/>
      <c r="C10" s="55"/>
      <c r="D10" s="56" t="s">
        <v>108</v>
      </c>
      <c r="E10" s="56"/>
      <c r="F10" s="56"/>
      <c r="G10" s="56"/>
      <c r="H10" s="778" t="s">
        <v>109</v>
      </c>
      <c r="I10" s="779"/>
      <c r="J10" s="779"/>
      <c r="K10" s="779"/>
      <c r="L10" s="58" t="s">
        <v>110</v>
      </c>
      <c r="M10" s="59"/>
      <c r="N10" s="58" t="s">
        <v>111</v>
      </c>
      <c r="O10" s="60"/>
    </row>
    <row r="11" spans="1:15" ht="25.5">
      <c r="A11" s="849" t="s">
        <v>624</v>
      </c>
      <c r="B11" s="182" t="s">
        <v>113</v>
      </c>
      <c r="C11" s="62"/>
      <c r="D11" s="63" t="s">
        <v>114</v>
      </c>
      <c r="E11" s="63"/>
      <c r="F11" s="63" t="s">
        <v>115</v>
      </c>
      <c r="G11" s="63"/>
      <c r="H11" s="780" t="s">
        <v>114</v>
      </c>
      <c r="I11" s="780"/>
      <c r="J11" s="780" t="s">
        <v>115</v>
      </c>
      <c r="K11" s="780"/>
      <c r="L11" s="64" t="s">
        <v>704</v>
      </c>
      <c r="M11" s="65"/>
      <c r="N11" s="64" t="s">
        <v>116</v>
      </c>
      <c r="O11" s="66"/>
    </row>
    <row r="12" spans="1:15" ht="21.75" customHeight="1" thickBot="1">
      <c r="A12" s="184" t="s">
        <v>142</v>
      </c>
      <c r="B12" s="68" t="s">
        <v>117</v>
      </c>
      <c r="C12" s="67" t="s">
        <v>73</v>
      </c>
      <c r="D12" s="67" t="s">
        <v>118</v>
      </c>
      <c r="E12" s="68" t="s">
        <v>73</v>
      </c>
      <c r="F12" s="67" t="s">
        <v>118</v>
      </c>
      <c r="G12" s="68" t="s">
        <v>73</v>
      </c>
      <c r="H12" s="781" t="s">
        <v>118</v>
      </c>
      <c r="I12" s="782" t="s">
        <v>73</v>
      </c>
      <c r="J12" s="782" t="s">
        <v>118</v>
      </c>
      <c r="K12" s="782" t="s">
        <v>73</v>
      </c>
      <c r="L12" s="67" t="s">
        <v>118</v>
      </c>
      <c r="M12" s="67" t="s">
        <v>73</v>
      </c>
      <c r="N12" s="67" t="s">
        <v>118</v>
      </c>
      <c r="O12" s="69" t="s">
        <v>73</v>
      </c>
    </row>
    <row r="13" spans="1:15" ht="21.75" customHeight="1" thickTop="1">
      <c r="A13" s="554" t="str">
        <f>'Q43 ERES-2012'!$A$13</f>
        <v>Desconhecido</v>
      </c>
      <c r="B13" s="903">
        <f>'Q5 ESCALOES'!E11</f>
        <v>27006</v>
      </c>
      <c r="C13" s="1131">
        <f t="shared" ref="C13:C27" si="0">+B13/B$27</f>
        <v>6.2929339062514564E-2</v>
      </c>
      <c r="D13" s="73">
        <f>'Q36 ERLP'!E34</f>
        <v>430.09307525000003</v>
      </c>
      <c r="E13" s="1090">
        <f t="shared" ref="E13:E27" si="1">+D13/D$27</f>
        <v>1.6401528695258193E-2</v>
      </c>
      <c r="F13" s="73">
        <f>'Q35 ERLN'!E34</f>
        <v>597.74518813999998</v>
      </c>
      <c r="G13" s="1090">
        <f t="shared" ref="G13:G27" si="2">+F13/F$27</f>
        <v>2.595744037403418E-2</v>
      </c>
      <c r="H13" s="73">
        <f>'Q38 ELTT'!E34</f>
        <v>373.61371427999995</v>
      </c>
      <c r="I13" s="1090">
        <f t="shared" ref="I13:I27" si="3">+H13/H$27</f>
        <v>1.9254302712480575E-2</v>
      </c>
      <c r="J13" s="73">
        <f>'Q37 EPFT'!E34</f>
        <v>245.98881674</v>
      </c>
      <c r="K13" s="1090">
        <f t="shared" ref="K13:K27" si="4">+J13/J$27</f>
        <v>1.5817969387786408E-2</v>
      </c>
      <c r="L13" s="73">
        <f>'Q39 EMCT'!E34</f>
        <v>96.053322219999998</v>
      </c>
      <c r="M13" s="1090">
        <f t="shared" ref="M13:M27" si="5">+L13/L$27</f>
        <v>6.4749381775026085E-3</v>
      </c>
      <c r="N13" s="73">
        <f>'Q42 EIRC'!E34</f>
        <v>18.640795430000001</v>
      </c>
      <c r="O13" s="1133">
        <f t="shared" ref="O13:O27" si="6">+N13/N$27</f>
        <v>6.7074073140760086E-3</v>
      </c>
    </row>
    <row r="14" spans="1:15" ht="22.5" customHeight="1">
      <c r="A14" s="185" t="s">
        <v>352</v>
      </c>
      <c r="B14" s="71">
        <f>'Q5 ESCALOES'!E12</f>
        <v>2</v>
      </c>
      <c r="C14" s="1090">
        <f t="shared" si="0"/>
        <v>4.6603968793982492E-6</v>
      </c>
      <c r="D14" s="73">
        <f>'Q36 ERLP'!E35</f>
        <v>0.31924004</v>
      </c>
      <c r="E14" s="1090">
        <f t="shared" si="1"/>
        <v>1.2174166425934273E-5</v>
      </c>
      <c r="F14" s="73">
        <f>'Q35 ERLN'!E35</f>
        <v>0.2842653</v>
      </c>
      <c r="G14" s="1090">
        <f t="shared" si="2"/>
        <v>1.2344389752626038E-5</v>
      </c>
      <c r="H14" s="73">
        <f>'Q38 ELTT'!E35</f>
        <v>0.43438410999999999</v>
      </c>
      <c r="I14" s="1090">
        <f t="shared" si="3"/>
        <v>2.2386124565982467E-5</v>
      </c>
      <c r="J14" s="73">
        <f>'Q37 EPFT'!E35</f>
        <v>0.2842653</v>
      </c>
      <c r="K14" s="1090">
        <f t="shared" si="4"/>
        <v>1.8279285509806463E-5</v>
      </c>
      <c r="L14" s="73">
        <f>'Q39 EMCT'!E35</f>
        <v>0.43438410999999999</v>
      </c>
      <c r="M14" s="1090">
        <f t="shared" si="5"/>
        <v>2.9281759261772387E-5</v>
      </c>
      <c r="N14" s="73">
        <f>'Q42 EIRC'!E35</f>
        <v>0.10859603</v>
      </c>
      <c r="O14" s="1133">
        <f t="shared" si="6"/>
        <v>3.9075468031227551E-5</v>
      </c>
    </row>
    <row r="15" spans="1:15" ht="22.5" customHeight="1">
      <c r="A15" s="185" t="s">
        <v>122</v>
      </c>
      <c r="B15" s="71">
        <f>'Q5 ESCALOES'!E13</f>
        <v>85411</v>
      </c>
      <c r="C15" s="1090">
        <f t="shared" si="0"/>
        <v>0.19902457893314196</v>
      </c>
      <c r="D15" s="73">
        <f>'Q36 ERLP'!E36</f>
        <v>5748.1894025800002</v>
      </c>
      <c r="E15" s="1090">
        <f t="shared" si="1"/>
        <v>0.21920625756969778</v>
      </c>
      <c r="F15" s="73">
        <f>'Q35 ERLN'!E36</f>
        <v>4616.3549427200005</v>
      </c>
      <c r="G15" s="1090">
        <f t="shared" si="2"/>
        <v>0.200467959506128</v>
      </c>
      <c r="H15" s="73">
        <f>'Q38 ELTT'!E36</f>
        <v>704.16514176999999</v>
      </c>
      <c r="I15" s="1090">
        <f t="shared" si="3"/>
        <v>3.6289376650278302E-2</v>
      </c>
      <c r="J15" s="73">
        <f>'Q37 EPFT'!E36</f>
        <v>1870.8416963900002</v>
      </c>
      <c r="K15" s="1090">
        <f t="shared" si="4"/>
        <v>0.12030187825233496</v>
      </c>
      <c r="L15" s="73">
        <f>'Q39 EMCT'!E36</f>
        <v>392.99477690999998</v>
      </c>
      <c r="M15" s="1090">
        <f t="shared" si="5"/>
        <v>2.6491711330353603E-2</v>
      </c>
      <c r="N15" s="73">
        <f>'Q42 EIRC'!E36</f>
        <v>69.88863929</v>
      </c>
      <c r="O15" s="1133">
        <f t="shared" si="6"/>
        <v>2.5147616264815469E-2</v>
      </c>
    </row>
    <row r="16" spans="1:15" ht="22.5" customHeight="1">
      <c r="A16" s="186" t="s">
        <v>330</v>
      </c>
      <c r="B16" s="71">
        <f>'Q5 ESCALOES'!E14</f>
        <v>202323</v>
      </c>
      <c r="C16" s="1090">
        <f t="shared" si="0"/>
        <v>0.47145273891524603</v>
      </c>
      <c r="D16" s="73">
        <f>'Q36 ERLP'!E37</f>
        <v>1587.40780062</v>
      </c>
      <c r="E16" s="1090">
        <f t="shared" si="1"/>
        <v>6.0535535425237291E-2</v>
      </c>
      <c r="F16" s="73">
        <f>'Q35 ERLN'!E37</f>
        <v>2525.9715306800003</v>
      </c>
      <c r="G16" s="1090">
        <f t="shared" si="2"/>
        <v>0.10969181633759485</v>
      </c>
      <c r="H16" s="73">
        <f>'Q38 ELTT'!E37</f>
        <v>1035.6513263500001</v>
      </c>
      <c r="I16" s="1090">
        <f t="shared" si="3"/>
        <v>5.3372623594808891E-2</v>
      </c>
      <c r="J16" s="73">
        <f>'Q37 EPFT'!E37</f>
        <v>1890.3240057999997</v>
      </c>
      <c r="K16" s="1090">
        <f t="shared" si="4"/>
        <v>0.12155466111431555</v>
      </c>
      <c r="L16" s="73">
        <f>'Q39 EMCT'!E37</f>
        <v>852.76589416000013</v>
      </c>
      <c r="M16" s="1090">
        <f t="shared" si="5"/>
        <v>5.7484804449783392E-2</v>
      </c>
      <c r="N16" s="73">
        <f>'Q42 EIRC'!E37</f>
        <v>153.50309768000002</v>
      </c>
      <c r="O16" s="1133">
        <f t="shared" si="6"/>
        <v>5.5234112942151206E-2</v>
      </c>
    </row>
    <row r="17" spans="1:17" ht="22.5" customHeight="1">
      <c r="A17" s="186" t="s">
        <v>329</v>
      </c>
      <c r="B17" s="71">
        <f>'Q5 ESCALOES'!E15</f>
        <v>65252</v>
      </c>
      <c r="C17" s="1090">
        <f t="shared" si="0"/>
        <v>0.1520501085872473</v>
      </c>
      <c r="D17" s="73">
        <f>'Q36 ERLP'!E38</f>
        <v>1415.2143806800002</v>
      </c>
      <c r="E17" s="1090">
        <f t="shared" si="1"/>
        <v>5.3968967673271258E-2</v>
      </c>
      <c r="F17" s="73">
        <f>'Q35 ERLN'!E38</f>
        <v>2150.9163549400005</v>
      </c>
      <c r="G17" s="1090">
        <f t="shared" si="2"/>
        <v>9.3404822223032813E-2</v>
      </c>
      <c r="H17" s="73">
        <f>'Q38 ELTT'!E38</f>
        <v>1179.4983072399998</v>
      </c>
      <c r="I17" s="1090">
        <f t="shared" si="3"/>
        <v>6.078582393642367E-2</v>
      </c>
      <c r="J17" s="73">
        <f>'Q37 EPFT'!E38</f>
        <v>1287.9649101800001</v>
      </c>
      <c r="K17" s="1090">
        <f t="shared" si="4"/>
        <v>8.2820795643339024E-2</v>
      </c>
      <c r="L17" s="73">
        <f>'Q39 EMCT'!E38</f>
        <v>985.25802572999987</v>
      </c>
      <c r="M17" s="1090">
        <f t="shared" si="5"/>
        <v>6.6416076592108769E-2</v>
      </c>
      <c r="N17" s="73">
        <f>'Q42 EIRC'!E38</f>
        <v>187.67332254999999</v>
      </c>
      <c r="O17" s="1133">
        <f t="shared" si="6"/>
        <v>6.7529383124012743E-2</v>
      </c>
    </row>
    <row r="18" spans="1:17" ht="22.5" customHeight="1">
      <c r="A18" s="186" t="s">
        <v>328</v>
      </c>
      <c r="B18" s="71">
        <f>'Q5 ESCALOES'!E16</f>
        <v>20395</v>
      </c>
      <c r="C18" s="1090">
        <f t="shared" si="0"/>
        <v>4.7524397177663651E-2</v>
      </c>
      <c r="D18" s="73">
        <f>'Q36 ERLP'!E39</f>
        <v>926.05485138000006</v>
      </c>
      <c r="E18" s="1090">
        <f t="shared" si="1"/>
        <v>3.5314949466376304E-2</v>
      </c>
      <c r="F18" s="73">
        <f>'Q35 ERLN'!E39</f>
        <v>705.71585135999999</v>
      </c>
      <c r="G18" s="1090">
        <f t="shared" si="2"/>
        <v>3.0646130652577517E-2</v>
      </c>
      <c r="H18" s="73">
        <f>'Q38 ELTT'!E39</f>
        <v>772.93134110000017</v>
      </c>
      <c r="I18" s="1090">
        <f t="shared" si="3"/>
        <v>3.9833264809839584E-2</v>
      </c>
      <c r="J18" s="73">
        <f>'Q37 EPFT'!E39</f>
        <v>602.26722557000005</v>
      </c>
      <c r="K18" s="1090">
        <f t="shared" si="4"/>
        <v>3.8727957894941954E-2</v>
      </c>
      <c r="L18" s="73">
        <f>'Q39 EMCT'!E39</f>
        <v>636.12531672000011</v>
      </c>
      <c r="M18" s="1090">
        <f t="shared" si="5"/>
        <v>4.2881099827785499E-2</v>
      </c>
      <c r="N18" s="73">
        <f>'Q42 EIRC'!E39</f>
        <v>122.17700394000001</v>
      </c>
      <c r="O18" s="1133">
        <f t="shared" si="6"/>
        <v>4.3962229665381256E-2</v>
      </c>
    </row>
    <row r="19" spans="1:17" ht="22.5" customHeight="1">
      <c r="A19" s="186" t="s">
        <v>327</v>
      </c>
      <c r="B19" s="71">
        <f>'Q5 ESCALOES'!E17</f>
        <v>8272</v>
      </c>
      <c r="C19" s="1090">
        <f t="shared" si="0"/>
        <v>1.9275401493191159E-2</v>
      </c>
      <c r="D19" s="73">
        <f>'Q36 ERLP'!E40</f>
        <v>577.02017664999994</v>
      </c>
      <c r="E19" s="1090">
        <f t="shared" si="1"/>
        <v>2.2004569544782328E-2</v>
      </c>
      <c r="F19" s="73">
        <f>'Q35 ERLN'!E40</f>
        <v>435.93764920000001</v>
      </c>
      <c r="G19" s="1090">
        <f t="shared" si="2"/>
        <v>1.893085174155398E-2</v>
      </c>
      <c r="H19" s="73">
        <f>'Q38 ELTT'!E40</f>
        <v>505.74895690000005</v>
      </c>
      <c r="I19" s="1090">
        <f t="shared" si="3"/>
        <v>2.6063934862348207E-2</v>
      </c>
      <c r="J19" s="73">
        <f>'Q37 EPFT'!E40</f>
        <v>351.77949754000002</v>
      </c>
      <c r="K19" s="1090">
        <f t="shared" si="4"/>
        <v>2.2620692261876216E-2</v>
      </c>
      <c r="L19" s="73">
        <f>'Q39 EMCT'!E40</f>
        <v>435.60792183000001</v>
      </c>
      <c r="M19" s="1090">
        <f t="shared" si="5"/>
        <v>2.9364256209894569E-2</v>
      </c>
      <c r="N19" s="73">
        <f>'Q42 EIRC'!E40</f>
        <v>84.314235530000005</v>
      </c>
      <c r="O19" s="1133">
        <f t="shared" si="6"/>
        <v>3.0338293352251508E-2</v>
      </c>
    </row>
    <row r="20" spans="1:17" ht="22.5" customHeight="1">
      <c r="A20" s="186" t="s">
        <v>342</v>
      </c>
      <c r="B20" s="71">
        <f>'Q5 ESCALOES'!E18</f>
        <v>7351</v>
      </c>
      <c r="C20" s="1090">
        <f t="shared" si="0"/>
        <v>1.7129288730228266E-2</v>
      </c>
      <c r="D20" s="73">
        <f>'Q36 ERLP'!E41</f>
        <v>965.57869541999992</v>
      </c>
      <c r="E20" s="1090">
        <f t="shared" si="1"/>
        <v>3.682218475909093E-2</v>
      </c>
      <c r="F20" s="73">
        <f>'Q35 ERLN'!E41</f>
        <v>631.74027137999997</v>
      </c>
      <c r="G20" s="1090">
        <f t="shared" si="2"/>
        <v>2.7433697086293906E-2</v>
      </c>
      <c r="H20" s="73">
        <f>'Q38 ELTT'!E41</f>
        <v>728.71101442999986</v>
      </c>
      <c r="I20" s="1090">
        <f t="shared" si="3"/>
        <v>3.7554356078157242E-2</v>
      </c>
      <c r="J20" s="73">
        <f>'Q37 EPFT'!E41</f>
        <v>453.36509917000001</v>
      </c>
      <c r="K20" s="1090">
        <f t="shared" si="4"/>
        <v>2.915301335727629E-2</v>
      </c>
      <c r="L20" s="73">
        <f>'Q39 EMCT'!E41</f>
        <v>610.76538112000003</v>
      </c>
      <c r="M20" s="1090">
        <f t="shared" si="5"/>
        <v>4.1171590865468129E-2</v>
      </c>
      <c r="N20" s="73">
        <f>'Q42 EIRC'!E41</f>
        <v>118.72072027</v>
      </c>
      <c r="O20" s="1133">
        <f t="shared" si="6"/>
        <v>4.271857552762006E-2</v>
      </c>
    </row>
    <row r="21" spans="1:17" ht="22.5" customHeight="1">
      <c r="A21" s="186" t="s">
        <v>326</v>
      </c>
      <c r="B21" s="71">
        <f>'Q5 ESCALOES'!E19</f>
        <v>5957</v>
      </c>
      <c r="C21" s="1090">
        <f t="shared" si="0"/>
        <v>1.3880992105287687E-2</v>
      </c>
      <c r="D21" s="73">
        <f>'Q36 ERLP'!E42</f>
        <v>1245.0361219899999</v>
      </c>
      <c r="E21" s="1090">
        <f t="shared" si="1"/>
        <v>4.7479247764177904E-2</v>
      </c>
      <c r="F21" s="73">
        <f>'Q35 ERLN'!E42</f>
        <v>1213.5479012099997</v>
      </c>
      <c r="G21" s="1090">
        <f t="shared" si="2"/>
        <v>5.2699039509984356E-2</v>
      </c>
      <c r="H21" s="73">
        <f>'Q38 ELTT'!E42</f>
        <v>1098.5904417699999</v>
      </c>
      <c r="I21" s="1090">
        <f t="shared" si="3"/>
        <v>5.6616211114308312E-2</v>
      </c>
      <c r="J21" s="73">
        <f>'Q37 EPFT'!E42</f>
        <v>618.01132099999995</v>
      </c>
      <c r="K21" s="1090">
        <f t="shared" si="4"/>
        <v>3.97403600961906E-2</v>
      </c>
      <c r="L21" s="73">
        <f>'Q39 EMCT'!E42</f>
        <v>877.55885996000006</v>
      </c>
      <c r="M21" s="1090">
        <f t="shared" si="5"/>
        <v>5.9156094073938736E-2</v>
      </c>
      <c r="N21" s="73">
        <f>'Q42 EIRC'!E42</f>
        <v>162.25924357999997</v>
      </c>
      <c r="O21" s="1133">
        <f t="shared" si="6"/>
        <v>5.8384785201461356E-2</v>
      </c>
    </row>
    <row r="22" spans="1:17" ht="22.5" customHeight="1">
      <c r="A22" s="186" t="s">
        <v>325</v>
      </c>
      <c r="B22" s="71">
        <f>'Q5 ESCALOES'!E20</f>
        <v>4194</v>
      </c>
      <c r="C22" s="1090">
        <f t="shared" si="0"/>
        <v>9.7728522560981291E-3</v>
      </c>
      <c r="D22" s="73">
        <f>'Q36 ERLP'!E43</f>
        <v>2082.0746462500001</v>
      </c>
      <c r="E22" s="1090">
        <f t="shared" si="1"/>
        <v>7.9399574234691017E-2</v>
      </c>
      <c r="F22" s="73">
        <f>'Q35 ERLN'!E43</f>
        <v>1538.41602534</v>
      </c>
      <c r="G22" s="1090">
        <f t="shared" si="2"/>
        <v>6.6806631053747234E-2</v>
      </c>
      <c r="H22" s="73">
        <f>'Q38 ELTT'!E43</f>
        <v>1797.8628251400003</v>
      </c>
      <c r="I22" s="1090">
        <f t="shared" si="3"/>
        <v>9.2653437889643794E-2</v>
      </c>
      <c r="J22" s="73">
        <f>'Q37 EPFT'!E43</f>
        <v>1057.9014684600002</v>
      </c>
      <c r="K22" s="1090">
        <f t="shared" si="4"/>
        <v>6.8026885389190522E-2</v>
      </c>
      <c r="L22" s="73">
        <f>'Q39 EMCT'!E43</f>
        <v>1391.40436282</v>
      </c>
      <c r="M22" s="1090">
        <f t="shared" si="5"/>
        <v>9.3794332366059718E-2</v>
      </c>
      <c r="N22" s="73">
        <f>'Q42 EIRC'!E43</f>
        <v>268.55875052000005</v>
      </c>
      <c r="O22" s="1133">
        <f t="shared" si="6"/>
        <v>9.6633908904871363E-2</v>
      </c>
    </row>
    <row r="23" spans="1:17" ht="22.5" customHeight="1">
      <c r="A23" s="186" t="s">
        <v>324</v>
      </c>
      <c r="B23" s="71">
        <f>'Q5 ESCALOES'!E21</f>
        <v>1450</v>
      </c>
      <c r="C23" s="1090">
        <f t="shared" si="0"/>
        <v>3.3787877375637309E-3</v>
      </c>
      <c r="D23" s="73">
        <f>'Q36 ERLP'!E44</f>
        <v>2245.3196499999999</v>
      </c>
      <c r="E23" s="1090">
        <f t="shared" si="1"/>
        <v>8.56248956068308E-2</v>
      </c>
      <c r="F23" s="73">
        <f>'Q35 ERLN'!E44</f>
        <v>992.75719642000001</v>
      </c>
      <c r="G23" s="1090">
        <f t="shared" si="2"/>
        <v>4.3111071813312432E-2</v>
      </c>
      <c r="H23" s="73">
        <f>'Q38 ELTT'!E44</f>
        <v>1478.08829612</v>
      </c>
      <c r="I23" s="1090">
        <f t="shared" si="3"/>
        <v>7.6173754874373972E-2</v>
      </c>
      <c r="J23" s="73">
        <f>'Q37 EPFT'!E44</f>
        <v>853.01685206000002</v>
      </c>
      <c r="K23" s="1090">
        <f t="shared" si="4"/>
        <v>5.4852064544920122E-2</v>
      </c>
      <c r="L23" s="73">
        <f>'Q39 EMCT'!E44</f>
        <v>1185.5081110800002</v>
      </c>
      <c r="M23" s="1090">
        <f t="shared" si="5"/>
        <v>7.9914900919195883E-2</v>
      </c>
      <c r="N23" s="73">
        <f>'Q42 EIRC'!E44</f>
        <v>218.50851210000002</v>
      </c>
      <c r="O23" s="1133">
        <f t="shared" si="6"/>
        <v>7.8624627245716533E-2</v>
      </c>
    </row>
    <row r="24" spans="1:17" ht="22.5" customHeight="1">
      <c r="A24" s="186" t="s">
        <v>323</v>
      </c>
      <c r="B24" s="71">
        <f>'Q5 ESCALOES'!E22</f>
        <v>1071</v>
      </c>
      <c r="C24" s="1090">
        <f t="shared" si="0"/>
        <v>2.4956425289177626E-3</v>
      </c>
      <c r="D24" s="73">
        <f>'Q36 ERLP'!E45</f>
        <v>2515.8373090099999</v>
      </c>
      <c r="E24" s="1090">
        <f t="shared" si="1"/>
        <v>9.5941042046174305E-2</v>
      </c>
      <c r="F24" s="73">
        <f>'Q35 ERLN'!E45</f>
        <v>861.85481891999996</v>
      </c>
      <c r="G24" s="1090">
        <f t="shared" si="2"/>
        <v>3.7426558200833578E-2</v>
      </c>
      <c r="H24" s="73">
        <f>'Q38 ELTT'!E45</f>
        <v>2684.3235303199999</v>
      </c>
      <c r="I24" s="1090">
        <f t="shared" si="3"/>
        <v>0.13833747492545556</v>
      </c>
      <c r="J24" s="73">
        <f>'Q37 EPFT'!E45</f>
        <v>561.54284501999996</v>
      </c>
      <c r="K24" s="1090">
        <f t="shared" si="4"/>
        <v>3.6109233135769941E-2</v>
      </c>
      <c r="L24" s="73">
        <f>'Q39 EMCT'!E45</f>
        <v>2029.3577031699997</v>
      </c>
      <c r="M24" s="1090">
        <f t="shared" si="5"/>
        <v>0.13679865895703985</v>
      </c>
      <c r="N24" s="73">
        <f>'Q42 EIRC'!E45</f>
        <v>390.77233498000004</v>
      </c>
      <c r="O24" s="1133">
        <f t="shared" si="6"/>
        <v>0.14060930112269421</v>
      </c>
    </row>
    <row r="25" spans="1:17" ht="22.5" customHeight="1">
      <c r="A25" s="186" t="s">
        <v>322</v>
      </c>
      <c r="B25" s="71">
        <f>'Q5 ESCALOES'!E23</f>
        <v>343</v>
      </c>
      <c r="C25" s="1090">
        <f t="shared" si="0"/>
        <v>7.9925806481679978E-4</v>
      </c>
      <c r="D25" s="73">
        <f>'Q36 ERLP'!E46</f>
        <v>1974.8207402800001</v>
      </c>
      <c r="E25" s="1090">
        <f t="shared" si="1"/>
        <v>7.5309464168578116E-2</v>
      </c>
      <c r="F25" s="73">
        <f>'Q35 ERLN'!E46</f>
        <v>1032.2877586500001</v>
      </c>
      <c r="G25" s="1090">
        <f t="shared" si="2"/>
        <v>4.4827709993588247E-2</v>
      </c>
      <c r="H25" s="73">
        <f>'Q38 ELTT'!E46</f>
        <v>2532.0007672299994</v>
      </c>
      <c r="I25" s="1090">
        <f t="shared" si="3"/>
        <v>0.13048747242705067</v>
      </c>
      <c r="J25" s="73">
        <f>'Q37 EPFT'!E46</f>
        <v>688.07135128999994</v>
      </c>
      <c r="K25" s="1090">
        <f t="shared" si="4"/>
        <v>4.4245473089217183E-2</v>
      </c>
      <c r="L25" s="73">
        <f>'Q39 EMCT'!E46</f>
        <v>2125.4650899199996</v>
      </c>
      <c r="M25" s="1090">
        <f t="shared" si="5"/>
        <v>0.14327724161535013</v>
      </c>
      <c r="N25" s="73">
        <f>'Q42 EIRC'!E46</f>
        <v>365.25214153000002</v>
      </c>
      <c r="O25" s="1133">
        <f t="shared" si="6"/>
        <v>0.13142652065359034</v>
      </c>
    </row>
    <row r="26" spans="1:17" ht="22.5" customHeight="1" thickBot="1">
      <c r="A26" s="186" t="s">
        <v>364</v>
      </c>
      <c r="B26" s="904">
        <f>'Q5 ESCALOES'!E24</f>
        <v>121</v>
      </c>
      <c r="C26" s="1132">
        <f t="shared" si="0"/>
        <v>2.819540112035941E-4</v>
      </c>
      <c r="D26" s="73">
        <f>'Q36 ERLP'!E47</f>
        <v>4509.7771212400003</v>
      </c>
      <c r="E26" s="1090">
        <f t="shared" si="1"/>
        <v>0.17197960887940789</v>
      </c>
      <c r="F26" s="73">
        <f>'Q35 ERLN'!E47</f>
        <v>5724.3643495800015</v>
      </c>
      <c r="G26" s="1090">
        <f t="shared" si="2"/>
        <v>0.24858392711756652</v>
      </c>
      <c r="H26" s="73">
        <f>'Q38 ELTT'!E47</f>
        <v>4512.5474195500001</v>
      </c>
      <c r="I26" s="1090">
        <f t="shared" si="3"/>
        <v>0.2325555800002653</v>
      </c>
      <c r="J26" s="73">
        <f>'Q37 EPFT'!E47</f>
        <v>5069.8666410200003</v>
      </c>
      <c r="K26" s="1090">
        <f t="shared" si="4"/>
        <v>0.3260107365473312</v>
      </c>
      <c r="L26" s="73">
        <f>'Q39 EMCT'!E47</f>
        <v>3215.3324076199997</v>
      </c>
      <c r="M26" s="1090">
        <f t="shared" si="5"/>
        <v>0.21674501285625719</v>
      </c>
      <c r="N26" s="73">
        <f>'Q42 EIRC'!E47</f>
        <v>618.75835264000011</v>
      </c>
      <c r="O26" s="1133">
        <f t="shared" si="6"/>
        <v>0.22264416321332695</v>
      </c>
    </row>
    <row r="27" spans="1:17" ht="24.75" customHeight="1" thickTop="1" thickBot="1">
      <c r="A27" s="187" t="s">
        <v>57</v>
      </c>
      <c r="B27" s="84">
        <f>'Q5 ESCALOES'!E25</f>
        <v>429148</v>
      </c>
      <c r="C27" s="111">
        <f t="shared" si="0"/>
        <v>1</v>
      </c>
      <c r="D27" s="83">
        <f>'Q50 RLPV'!E35</f>
        <v>26222.743211389999</v>
      </c>
      <c r="E27" s="111">
        <f t="shared" si="1"/>
        <v>1</v>
      </c>
      <c r="F27" s="83">
        <f>'Q48 RLNV'!E35</f>
        <v>23027.894103839997</v>
      </c>
      <c r="G27" s="111">
        <f t="shared" si="2"/>
        <v>1</v>
      </c>
      <c r="H27" s="83">
        <f>'Q54 LTTV'!E35</f>
        <v>19404.167466309998</v>
      </c>
      <c r="I27" s="111">
        <f t="shared" si="3"/>
        <v>1</v>
      </c>
      <c r="J27" s="83">
        <f>'Q52 PFTV'!E35</f>
        <v>15551.225995540004</v>
      </c>
      <c r="K27" s="111">
        <f t="shared" si="4"/>
        <v>1</v>
      </c>
      <c r="L27" s="83">
        <f>'Q56 MCTV'!E35</f>
        <v>14834.631557370001</v>
      </c>
      <c r="M27" s="111">
        <f t="shared" si="5"/>
        <v>1</v>
      </c>
      <c r="N27" s="83">
        <f>'Q62 IRCV'!E35</f>
        <v>2779.1357460699996</v>
      </c>
      <c r="O27" s="128">
        <f t="shared" si="6"/>
        <v>1</v>
      </c>
      <c r="P27" s="33"/>
      <c r="Q27" s="33"/>
    </row>
    <row r="28" spans="1:17" s="200" customFormat="1" ht="13.5" thickTop="1">
      <c r="A28" s="1291" t="s">
        <v>400</v>
      </c>
      <c r="B28" s="1457"/>
      <c r="C28" s="1457"/>
      <c r="D28" s="1457"/>
      <c r="E28" s="1457"/>
      <c r="F28" s="1457"/>
    </row>
    <row r="29" spans="1:17" s="107" customFormat="1" ht="12">
      <c r="A29" s="864" t="s">
        <v>617</v>
      </c>
      <c r="B29" s="875"/>
      <c r="C29" s="876"/>
      <c r="D29" s="875"/>
      <c r="E29" s="876"/>
      <c r="F29" s="875"/>
      <c r="G29" s="876"/>
      <c r="H29" s="875"/>
      <c r="I29" s="876"/>
      <c r="J29" s="875"/>
      <c r="K29" s="876"/>
      <c r="L29" s="875"/>
      <c r="M29" s="876"/>
      <c r="N29" s="875"/>
      <c r="O29" s="876"/>
      <c r="P29" s="877"/>
      <c r="Q29" s="877"/>
    </row>
    <row r="30" spans="1:17" s="16" customFormat="1" ht="14.25" customHeight="1">
      <c r="A30" s="16" t="str">
        <f>+data!A1</f>
        <v>Fonte: AT - Autoridade Tributária e Aduaneira</v>
      </c>
    </row>
    <row r="31" spans="1:17" s="16" customFormat="1" ht="14.25" customHeight="1">
      <c r="A31" s="277" t="str">
        <f>+data!A2</f>
        <v>Data: 2015-11</v>
      </c>
    </row>
    <row r="32" spans="1:17">
      <c r="A32" s="21" t="s">
        <v>54</v>
      </c>
      <c r="B32" s="26"/>
      <c r="C32" s="26"/>
      <c r="D32" s="26"/>
      <c r="E32" s="26"/>
      <c r="F32" s="26"/>
      <c r="G32" s="26"/>
      <c r="H32" s="26"/>
      <c r="I32" s="26"/>
      <c r="J32" s="26"/>
      <c r="K32" s="26"/>
      <c r="L32" s="26"/>
      <c r="M32" s="26"/>
      <c r="N32" s="26"/>
      <c r="O32" s="26"/>
    </row>
    <row r="33" spans="2:15" ht="25.5" customHeight="1">
      <c r="B33" s="88"/>
      <c r="C33" s="88"/>
      <c r="D33" s="88"/>
      <c r="E33" s="88"/>
      <c r="F33" s="88"/>
      <c r="G33" s="88"/>
      <c r="H33" s="88"/>
      <c r="I33" s="88"/>
      <c r="J33" s="88"/>
      <c r="K33" s="88"/>
      <c r="L33" s="88"/>
      <c r="M33" s="88"/>
      <c r="N33" s="88"/>
      <c r="O33" s="88"/>
    </row>
    <row r="34" spans="2:15">
      <c r="B34" s="88"/>
      <c r="C34" s="88"/>
      <c r="D34" s="88"/>
      <c r="E34" s="88"/>
      <c r="F34" s="88"/>
      <c r="G34" s="88"/>
      <c r="H34" s="88"/>
      <c r="I34" s="88"/>
      <c r="J34" s="88"/>
      <c r="K34" s="88"/>
      <c r="L34" s="88"/>
      <c r="M34" s="88"/>
      <c r="N34" s="88"/>
      <c r="O34" s="88"/>
    </row>
    <row r="35" spans="2:15">
      <c r="B35" s="88"/>
      <c r="C35" s="88"/>
      <c r="D35" s="88"/>
      <c r="E35" s="88"/>
      <c r="F35" s="88"/>
      <c r="G35" s="88"/>
      <c r="H35" s="88"/>
      <c r="I35" s="88"/>
      <c r="J35" s="88"/>
      <c r="K35" s="88"/>
      <c r="L35" s="88"/>
      <c r="M35" s="88"/>
      <c r="N35" s="88"/>
      <c r="O35" s="88"/>
    </row>
    <row r="36" spans="2:15" ht="10.5" customHeight="1">
      <c r="B36" s="88"/>
      <c r="C36" s="88"/>
      <c r="D36" s="88"/>
      <c r="E36" s="88"/>
      <c r="F36" s="88"/>
      <c r="G36" s="88"/>
      <c r="H36" s="88"/>
      <c r="I36" s="88"/>
      <c r="J36" s="88"/>
      <c r="K36" s="88"/>
      <c r="L36" s="88"/>
      <c r="M36" s="88"/>
      <c r="N36" s="88"/>
      <c r="O36" s="88"/>
    </row>
    <row r="37" spans="2:15">
      <c r="B37" s="88"/>
      <c r="C37" s="88"/>
      <c r="D37" s="88"/>
      <c r="E37" s="88"/>
      <c r="F37" s="88"/>
      <c r="G37" s="88"/>
      <c r="H37" s="88"/>
      <c r="I37" s="88"/>
      <c r="J37" s="88"/>
      <c r="K37" s="88"/>
      <c r="L37" s="88"/>
      <c r="M37" s="88"/>
      <c r="N37" s="88"/>
      <c r="O37" s="88"/>
    </row>
    <row r="38" spans="2:15">
      <c r="B38" s="88"/>
      <c r="C38" s="88"/>
      <c r="D38" s="88"/>
      <c r="E38" s="88"/>
      <c r="F38" s="88"/>
      <c r="G38" s="88"/>
      <c r="H38" s="88"/>
      <c r="I38" s="88"/>
      <c r="J38" s="88"/>
      <c r="K38" s="88"/>
      <c r="L38" s="88"/>
      <c r="M38" s="88"/>
      <c r="N38" s="88"/>
      <c r="O38" s="88"/>
    </row>
    <row r="39" spans="2:15">
      <c r="B39" s="88"/>
      <c r="C39" s="88"/>
      <c r="D39" s="88"/>
      <c r="E39" s="88"/>
      <c r="F39" s="88"/>
      <c r="G39" s="88"/>
      <c r="H39" s="88"/>
      <c r="I39" s="88"/>
      <c r="J39" s="88"/>
      <c r="K39" s="88"/>
      <c r="L39" s="88"/>
      <c r="M39" s="88"/>
      <c r="N39" s="88"/>
      <c r="O39" s="88"/>
    </row>
    <row r="40" spans="2:15">
      <c r="B40" s="88"/>
      <c r="C40" s="88"/>
      <c r="D40" s="88"/>
      <c r="E40" s="88"/>
      <c r="F40" s="88"/>
      <c r="G40" s="88"/>
      <c r="H40" s="88"/>
      <c r="I40" s="88"/>
      <c r="J40" s="88"/>
      <c r="K40" s="88"/>
      <c r="L40" s="88"/>
      <c r="M40" s="88"/>
      <c r="N40" s="88"/>
      <c r="O40" s="88"/>
    </row>
    <row r="41" spans="2:15">
      <c r="B41" s="88"/>
      <c r="C41" s="88"/>
      <c r="D41" s="88"/>
      <c r="E41" s="88"/>
      <c r="F41" s="88"/>
      <c r="G41" s="88"/>
      <c r="H41" s="88"/>
      <c r="I41" s="88"/>
      <c r="J41" s="88"/>
      <c r="K41" s="88"/>
      <c r="L41" s="88"/>
      <c r="M41" s="88"/>
      <c r="N41" s="88"/>
      <c r="O41" s="88"/>
    </row>
    <row r="42" spans="2:15">
      <c r="B42" s="88"/>
      <c r="C42" s="88"/>
      <c r="D42" s="88"/>
      <c r="E42" s="88"/>
      <c r="F42" s="88"/>
      <c r="G42" s="88"/>
      <c r="H42" s="88"/>
      <c r="I42" s="88"/>
      <c r="J42" s="88"/>
      <c r="K42" s="88"/>
      <c r="L42" s="88"/>
      <c r="M42" s="88"/>
      <c r="N42" s="88"/>
      <c r="O42" s="88"/>
    </row>
    <row r="43" spans="2:15">
      <c r="B43" s="88"/>
      <c r="C43" s="88"/>
      <c r="D43" s="88"/>
      <c r="E43" s="88"/>
      <c r="F43" s="88"/>
      <c r="G43" s="88"/>
      <c r="H43" s="88"/>
      <c r="I43" s="88"/>
      <c r="J43" s="88"/>
      <c r="K43" s="88"/>
      <c r="L43" s="88"/>
      <c r="M43" s="88"/>
      <c r="N43" s="88"/>
      <c r="O43" s="88"/>
    </row>
    <row r="44" spans="2:15">
      <c r="B44" s="88"/>
      <c r="C44" s="88"/>
      <c r="D44" s="88"/>
      <c r="E44" s="88"/>
      <c r="F44" s="88"/>
      <c r="G44" s="88"/>
      <c r="H44" s="88"/>
      <c r="I44" s="88"/>
      <c r="J44" s="88"/>
      <c r="K44" s="88"/>
      <c r="L44" s="88"/>
      <c r="M44" s="88"/>
      <c r="N44" s="88"/>
      <c r="O44" s="88"/>
    </row>
    <row r="45" spans="2:15">
      <c r="B45" s="88"/>
      <c r="C45" s="88"/>
      <c r="D45" s="88"/>
      <c r="E45" s="88"/>
      <c r="F45" s="88"/>
      <c r="G45" s="88"/>
      <c r="H45" s="88"/>
      <c r="I45" s="88"/>
      <c r="J45" s="88"/>
      <c r="K45" s="88"/>
      <c r="L45" s="88"/>
      <c r="M45" s="88"/>
      <c r="N45" s="88"/>
      <c r="O45" s="88"/>
    </row>
    <row r="46" spans="2:15">
      <c r="B46" s="88"/>
      <c r="C46" s="88"/>
      <c r="D46" s="88"/>
      <c r="E46" s="88"/>
      <c r="F46" s="88"/>
      <c r="G46" s="88"/>
      <c r="H46" s="88"/>
      <c r="I46" s="88"/>
      <c r="J46" s="88"/>
      <c r="K46" s="88"/>
      <c r="L46" s="88"/>
      <c r="M46" s="88"/>
      <c r="N46" s="88"/>
      <c r="O46" s="88"/>
    </row>
    <row r="47" spans="2:15">
      <c r="B47" s="88"/>
      <c r="C47" s="88"/>
      <c r="D47" s="88"/>
      <c r="E47" s="88"/>
      <c r="F47" s="88"/>
      <c r="G47" s="88"/>
      <c r="H47" s="88"/>
      <c r="I47" s="88"/>
      <c r="J47" s="88"/>
      <c r="K47" s="88"/>
      <c r="L47" s="88"/>
      <c r="M47" s="88"/>
      <c r="N47" s="88"/>
      <c r="O47" s="88"/>
    </row>
  </sheetData>
  <mergeCells count="2">
    <mergeCell ref="A4:O4"/>
    <mergeCell ref="A6:O6"/>
  </mergeCells>
  <phoneticPr fontId="37" type="noConversion"/>
  <printOptions horizontalCentered="1"/>
  <pageMargins left="0.6692913385826772" right="0.39370078740157483" top="0.78740157480314965" bottom="0" header="0.55118110236220474" footer="0"/>
  <pageSetup paperSize="9" scale="76" orientation="portrait" r:id="rId1"/>
  <headerFooter alignWithMargins="0"/>
  <ignoredErrors>
    <ignoredError sqref="E14:K14 E13:K13 D27:O27 E15:K15 E16:K26 M13:O13 M15:O15 D13:D26 M14:O14 M16:O26 L13:L26" formula="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9" enableFormatConditionsCalculation="0">
    <tabColor theme="6" tint="0.59999389629810485"/>
    <pageSetUpPr fitToPage="1"/>
  </sheetPr>
  <dimension ref="A1:Q48"/>
  <sheetViews>
    <sheetView zoomScaleNormal="100" workbookViewId="0">
      <selection activeCell="A13" sqref="A13"/>
    </sheetView>
  </sheetViews>
  <sheetFormatPr defaultRowHeight="12.75"/>
  <cols>
    <col min="1" max="1" width="26.7109375" customWidth="1"/>
    <col min="2" max="2" width="9.28515625" bestFit="1" customWidth="1"/>
    <col min="3" max="3" width="6.28515625" bestFit="1" customWidth="1"/>
    <col min="4" max="4" width="8.7109375" customWidth="1"/>
    <col min="5" max="5" width="6.28515625" bestFit="1" customWidth="1"/>
    <col min="6" max="6" width="9.28515625" bestFit="1" customWidth="1"/>
    <col min="7" max="7" width="6.28515625" bestFit="1" customWidth="1"/>
    <col min="8" max="8" width="9.28515625" bestFit="1" customWidth="1"/>
    <col min="9" max="9" width="6.28515625" bestFit="1" customWidth="1"/>
    <col min="10" max="10" width="8.7109375" customWidth="1"/>
    <col min="11" max="11" width="6.28515625" bestFit="1" customWidth="1"/>
    <col min="13" max="13" width="6.28515625" bestFit="1" customWidth="1"/>
    <col min="14" max="14" width="8.7109375" customWidth="1"/>
    <col min="15" max="15" width="6.28515625" bestFit="1" customWidth="1"/>
  </cols>
  <sheetData>
    <row r="1" spans="1:15" s="195" customFormat="1" ht="27.75">
      <c r="A1" s="1183" t="s">
        <v>706</v>
      </c>
      <c r="B1" s="206"/>
      <c r="C1" s="206"/>
      <c r="D1" s="206"/>
      <c r="E1" s="206"/>
      <c r="F1" s="206"/>
      <c r="G1" s="206"/>
      <c r="H1" s="206"/>
      <c r="I1" s="206"/>
    </row>
    <row r="2" spans="1:15" s="454" customFormat="1" ht="26.25">
      <c r="A2" s="707" t="s">
        <v>532</v>
      </c>
    </row>
    <row r="3" spans="1:15" s="454" customFormat="1"/>
    <row r="4" spans="1:15" s="454" customFormat="1" ht="23.25">
      <c r="A4" s="1625" t="s">
        <v>712</v>
      </c>
      <c r="B4" s="1625"/>
      <c r="C4" s="1625"/>
      <c r="D4" s="1625"/>
      <c r="E4" s="1625"/>
      <c r="F4" s="1625"/>
      <c r="G4" s="1625"/>
      <c r="H4" s="1625"/>
      <c r="I4" s="1625"/>
      <c r="J4" s="1625"/>
      <c r="K4" s="1625"/>
      <c r="L4" s="1625"/>
      <c r="M4" s="1625"/>
      <c r="N4" s="1625"/>
      <c r="O4" s="1625"/>
    </row>
    <row r="5" spans="1:15" ht="23.25">
      <c r="A5" s="112"/>
      <c r="B5" s="15"/>
      <c r="C5" s="15"/>
      <c r="D5" s="15"/>
      <c r="E5" s="15"/>
      <c r="F5" s="15"/>
      <c r="G5" s="15"/>
      <c r="H5" s="15"/>
      <c r="I5" s="15"/>
      <c r="J5" s="15"/>
      <c r="K5" s="15"/>
      <c r="L5" s="15"/>
      <c r="M5" s="15"/>
      <c r="N5" s="15"/>
      <c r="O5" s="15"/>
    </row>
    <row r="6" spans="1:15" ht="17.25" customHeight="1">
      <c r="A6" s="1533" t="s">
        <v>625</v>
      </c>
      <c r="B6" s="1533"/>
      <c r="C6" s="1533"/>
      <c r="D6" s="1533"/>
      <c r="E6" s="1533"/>
      <c r="F6" s="1533"/>
      <c r="G6" s="1533"/>
      <c r="H6" s="1533"/>
      <c r="I6" s="1533"/>
      <c r="J6" s="1533"/>
      <c r="K6" s="1533"/>
      <c r="L6" s="1533"/>
      <c r="M6" s="1533"/>
      <c r="N6" s="1533"/>
      <c r="O6" s="1533"/>
    </row>
    <row r="7" spans="1:15" ht="17.25" customHeight="1"/>
    <row r="8" spans="1:15" ht="17.25" customHeight="1">
      <c r="K8" s="124"/>
      <c r="L8" s="125"/>
    </row>
    <row r="9" spans="1:15" ht="13.5" thickBot="1">
      <c r="A9" s="16" t="s">
        <v>141</v>
      </c>
    </row>
    <row r="10" spans="1:15" ht="21.75" customHeight="1" thickTop="1">
      <c r="A10" s="50"/>
      <c r="B10" s="181"/>
      <c r="C10" s="55"/>
      <c r="D10" s="56" t="s">
        <v>108</v>
      </c>
      <c r="E10" s="56"/>
      <c r="F10" s="56"/>
      <c r="G10" s="56"/>
      <c r="H10" s="778" t="s">
        <v>109</v>
      </c>
      <c r="I10" s="779"/>
      <c r="J10" s="779"/>
      <c r="K10" s="779"/>
      <c r="L10" s="58" t="s">
        <v>110</v>
      </c>
      <c r="M10" s="59"/>
      <c r="N10" s="58" t="s">
        <v>111</v>
      </c>
      <c r="O10" s="60"/>
    </row>
    <row r="11" spans="1:15" ht="25.5">
      <c r="A11" s="849" t="s">
        <v>624</v>
      </c>
      <c r="B11" s="182" t="s">
        <v>113</v>
      </c>
      <c r="C11" s="62"/>
      <c r="D11" s="63" t="s">
        <v>114</v>
      </c>
      <c r="E11" s="63"/>
      <c r="F11" s="63" t="s">
        <v>115</v>
      </c>
      <c r="G11" s="63"/>
      <c r="H11" s="780" t="s">
        <v>114</v>
      </c>
      <c r="I11" s="780"/>
      <c r="J11" s="780" t="s">
        <v>115</v>
      </c>
      <c r="K11" s="780"/>
      <c r="L11" s="64" t="s">
        <v>704</v>
      </c>
      <c r="M11" s="65"/>
      <c r="N11" s="64" t="s">
        <v>823</v>
      </c>
      <c r="O11" s="66"/>
    </row>
    <row r="12" spans="1:15" ht="21.75" customHeight="1" thickBot="1">
      <c r="A12" s="184" t="s">
        <v>142</v>
      </c>
      <c r="B12" s="68" t="s">
        <v>117</v>
      </c>
      <c r="C12" s="67" t="s">
        <v>73</v>
      </c>
      <c r="D12" s="67" t="s">
        <v>118</v>
      </c>
      <c r="E12" s="68" t="s">
        <v>73</v>
      </c>
      <c r="F12" s="67" t="s">
        <v>118</v>
      </c>
      <c r="G12" s="68" t="s">
        <v>73</v>
      </c>
      <c r="H12" s="781" t="s">
        <v>118</v>
      </c>
      <c r="I12" s="782" t="s">
        <v>73</v>
      </c>
      <c r="J12" s="782" t="s">
        <v>118</v>
      </c>
      <c r="K12" s="782" t="s">
        <v>73</v>
      </c>
      <c r="L12" s="67" t="s">
        <v>118</v>
      </c>
      <c r="M12" s="67" t="s">
        <v>73</v>
      </c>
      <c r="N12" s="67" t="s">
        <v>118</v>
      </c>
      <c r="O12" s="69" t="s">
        <v>73</v>
      </c>
    </row>
    <row r="13" spans="1:15" ht="21.75" customHeight="1" thickTop="1">
      <c r="A13" s="554" t="str">
        <f>+'Q35 ERLN'!B34</f>
        <v>Desconhecido</v>
      </c>
      <c r="B13" s="903">
        <f>'Q5 ESCALOES'!G11</f>
        <v>26782</v>
      </c>
      <c r="C13" s="1131">
        <f t="shared" ref="C13:C27" si="0">+B13/B$27</f>
        <v>6.0844950109958017E-2</v>
      </c>
      <c r="D13" s="73">
        <f>'Q36 ERLP'!G34</f>
        <v>593.13032891</v>
      </c>
      <c r="E13" s="1090">
        <f t="shared" ref="E13:E27" si="1">+D13/D$27</f>
        <v>1.9809800244685694E-2</v>
      </c>
      <c r="F13" s="73">
        <f>'Q35 ERLN'!G34</f>
        <v>897.41845134000005</v>
      </c>
      <c r="G13" s="1090">
        <f t="shared" ref="G13:G27" si="2">+F13/F$27</f>
        <v>2.3597825306880187E-2</v>
      </c>
      <c r="H13" s="73">
        <f>'Q38 ELTT'!G34</f>
        <v>462.85568237000001</v>
      </c>
      <c r="I13" s="1090">
        <f t="shared" ref="I13:I27" si="3">+H13/H$27</f>
        <v>2.0758189792805738E-2</v>
      </c>
      <c r="J13" s="73">
        <f>'Q37 EPFT'!G34</f>
        <v>141.81005593</v>
      </c>
      <c r="K13" s="1090">
        <f t="shared" ref="K13:K27" si="4">+J13/J$27</f>
        <v>5.3065689081103302E-3</v>
      </c>
      <c r="L13" s="73">
        <f>'Q39 EMCT'!G34</f>
        <v>49.644091619999998</v>
      </c>
      <c r="M13" s="1090">
        <f t="shared" ref="M13:M27" si="5">+L13/L$27</f>
        <v>2.8186577386028855E-3</v>
      </c>
      <c r="N13" s="73">
        <f>'Q42 EIRC'!G34</f>
        <v>10.986065310000001</v>
      </c>
      <c r="O13" s="1133">
        <f t="shared" ref="O13:O27" si="6">+N13/N$27</f>
        <v>3.0869750123849815E-3</v>
      </c>
    </row>
    <row r="14" spans="1:15" ht="22.5" customHeight="1">
      <c r="A14" s="185" t="s">
        <v>352</v>
      </c>
      <c r="B14" s="71">
        <f>'Q5 ESCALOES'!G12</f>
        <v>2</v>
      </c>
      <c r="C14" s="1090">
        <f t="shared" si="0"/>
        <v>4.543719670671198E-6</v>
      </c>
      <c r="D14" s="73">
        <f>'Q36 ERLP'!G35</f>
        <v>0.25002226</v>
      </c>
      <c r="E14" s="1090">
        <f t="shared" si="1"/>
        <v>8.3504261810837331E-6</v>
      </c>
      <c r="F14" s="73">
        <f>'Q35 ERLN'!G35</f>
        <v>0.31705342999999997</v>
      </c>
      <c r="G14" s="1090">
        <f t="shared" si="2"/>
        <v>8.3369931194478942E-6</v>
      </c>
      <c r="H14" s="73">
        <f>'Q38 ELTT'!G35</f>
        <v>1.96949515</v>
      </c>
      <c r="I14" s="1090">
        <f t="shared" si="3"/>
        <v>8.8328080818567142E-5</v>
      </c>
      <c r="J14" s="73">
        <f>'Q37 EPFT'!G35</f>
        <v>0</v>
      </c>
      <c r="K14" s="1090">
        <f t="shared" si="4"/>
        <v>0</v>
      </c>
      <c r="L14" s="73">
        <f>'Q39 EMCT'!G35</f>
        <v>1.96949515</v>
      </c>
      <c r="M14" s="1090">
        <f t="shared" si="5"/>
        <v>1.1182262711504421E-4</v>
      </c>
      <c r="N14" s="73">
        <f>'Q42 EIRC'!G35</f>
        <v>0.45713261999999999</v>
      </c>
      <c r="O14" s="1133">
        <f t="shared" si="6"/>
        <v>1.2844971656973328E-4</v>
      </c>
    </row>
    <row r="15" spans="1:15" ht="22.5" customHeight="1">
      <c r="A15" s="185" t="s">
        <v>122</v>
      </c>
      <c r="B15" s="71">
        <f>'Q5 ESCALOES'!G13</f>
        <v>87693</v>
      </c>
      <c r="C15" s="1090">
        <f t="shared" si="0"/>
        <v>0.19922620454008469</v>
      </c>
      <c r="D15" s="73">
        <f>'Q36 ERLP'!G36</f>
        <v>5447.3021787200005</v>
      </c>
      <c r="E15" s="1090">
        <f t="shared" si="1"/>
        <v>0.18193297960532775</v>
      </c>
      <c r="F15" s="73">
        <f>'Q35 ERLN'!G36</f>
        <v>11059.1975674</v>
      </c>
      <c r="G15" s="1090">
        <f t="shared" si="2"/>
        <v>0.29080415255570236</v>
      </c>
      <c r="H15" s="73">
        <f>'Q38 ELTT'!G36</f>
        <v>923.58714044999999</v>
      </c>
      <c r="I15" s="1090">
        <f t="shared" si="3"/>
        <v>4.1421112199568969E-2</v>
      </c>
      <c r="J15" s="73">
        <f>'Q37 EPFT'!G36</f>
        <v>2411.95650067</v>
      </c>
      <c r="K15" s="1090">
        <f t="shared" si="4"/>
        <v>9.0256035019744565E-2</v>
      </c>
      <c r="L15" s="73">
        <f>'Q39 EMCT'!G36</f>
        <v>573.52582353000003</v>
      </c>
      <c r="M15" s="1090">
        <f t="shared" si="5"/>
        <v>3.256325069165255E-2</v>
      </c>
      <c r="N15" s="73">
        <f>'Q42 EIRC'!G36</f>
        <v>106.09450765000001</v>
      </c>
      <c r="O15" s="1133">
        <f t="shared" si="6"/>
        <v>2.9811500735274374E-2</v>
      </c>
    </row>
    <row r="16" spans="1:15" ht="22.5" customHeight="1">
      <c r="A16" s="186" t="s">
        <v>330</v>
      </c>
      <c r="B16" s="71">
        <f>'Q5 ESCALOES'!G14</f>
        <v>206680</v>
      </c>
      <c r="C16" s="1090">
        <f t="shared" si="0"/>
        <v>0.46954799076716164</v>
      </c>
      <c r="D16" s="73">
        <f>'Q36 ERLP'!G37</f>
        <v>2326.7819056399999</v>
      </c>
      <c r="E16" s="1090">
        <f t="shared" si="1"/>
        <v>7.7711562732566922E-2</v>
      </c>
      <c r="F16" s="73">
        <f>'Q35 ERLN'!G37</f>
        <v>2375.5855887399998</v>
      </c>
      <c r="G16" s="1090">
        <f t="shared" si="2"/>
        <v>6.2466571353556891E-2</v>
      </c>
      <c r="H16" s="73">
        <f>'Q38 ELTT'!G37</f>
        <v>1143.33295871</v>
      </c>
      <c r="I16" s="1090">
        <f t="shared" si="3"/>
        <v>5.1276290768966025E-2</v>
      </c>
      <c r="J16" s="73">
        <f>'Q37 EPFT'!G37</f>
        <v>1722.38163457</v>
      </c>
      <c r="K16" s="1090">
        <f t="shared" si="4"/>
        <v>6.4451965482765536E-2</v>
      </c>
      <c r="L16" s="73">
        <f>'Q39 EMCT'!G37</f>
        <v>1036.5841495499999</v>
      </c>
      <c r="M16" s="1090">
        <f t="shared" si="5"/>
        <v>5.8854454568468911E-2</v>
      </c>
      <c r="N16" s="73">
        <f>'Q42 EIRC'!G37</f>
        <v>153.24262238999998</v>
      </c>
      <c r="O16" s="1133">
        <f t="shared" si="6"/>
        <v>4.3059651731696943E-2</v>
      </c>
    </row>
    <row r="17" spans="1:17" ht="22.5" customHeight="1">
      <c r="A17" s="186" t="s">
        <v>329</v>
      </c>
      <c r="B17" s="71">
        <f>'Q5 ESCALOES'!G15</f>
        <v>67848</v>
      </c>
      <c r="C17" s="1090">
        <f t="shared" si="0"/>
        <v>0.15414114610784974</v>
      </c>
      <c r="D17" s="73">
        <f>'Q36 ERLP'!G38</f>
        <v>2409.6251835799999</v>
      </c>
      <c r="E17" s="1090">
        <f t="shared" si="1"/>
        <v>8.0478423079469522E-2</v>
      </c>
      <c r="F17" s="73">
        <f>'Q35 ERLN'!G38</f>
        <v>1559.7116568599999</v>
      </c>
      <c r="G17" s="1090">
        <f t="shared" si="2"/>
        <v>4.1012978006781053E-2</v>
      </c>
      <c r="H17" s="73">
        <f>'Q38 ELTT'!G38</f>
        <v>1361.30414995</v>
      </c>
      <c r="I17" s="1090">
        <f t="shared" si="3"/>
        <v>6.1051880719500344E-2</v>
      </c>
      <c r="J17" s="73">
        <f>'Q37 EPFT'!G38</f>
        <v>1075.1897798099999</v>
      </c>
      <c r="K17" s="1090">
        <f t="shared" si="4"/>
        <v>4.0233879173378992E-2</v>
      </c>
      <c r="L17" s="73">
        <f>'Q39 EMCT'!G38</f>
        <v>1161.5907197000001</v>
      </c>
      <c r="M17" s="1090">
        <f t="shared" si="5"/>
        <v>6.5951990747125711E-2</v>
      </c>
      <c r="N17" s="73">
        <f>'Q42 EIRC'!G38</f>
        <v>187.74061244999999</v>
      </c>
      <c r="O17" s="1133">
        <f t="shared" si="6"/>
        <v>5.2753243594453263E-2</v>
      </c>
    </row>
    <row r="18" spans="1:17" ht="22.5" customHeight="1">
      <c r="A18" s="186" t="s">
        <v>328</v>
      </c>
      <c r="B18" s="71">
        <f>'Q5 ESCALOES'!G16</f>
        <v>21241</v>
      </c>
      <c r="C18" s="1090">
        <f t="shared" si="0"/>
        <v>4.8256574762363461E-2</v>
      </c>
      <c r="D18" s="73">
        <f>'Q36 ERLP'!G39</f>
        <v>1078.8730080799999</v>
      </c>
      <c r="E18" s="1090">
        <f t="shared" si="1"/>
        <v>3.6032989273578252E-2</v>
      </c>
      <c r="F18" s="73">
        <f>'Q35 ERLN'!G39</f>
        <v>996.24215091999997</v>
      </c>
      <c r="G18" s="1090">
        <f t="shared" si="2"/>
        <v>2.6196417296365508E-2</v>
      </c>
      <c r="H18" s="73">
        <f>'Q38 ELTT'!G39</f>
        <v>948.62149266999995</v>
      </c>
      <c r="I18" s="1090">
        <f t="shared" si="3"/>
        <v>4.2543854891333728E-2</v>
      </c>
      <c r="J18" s="73">
        <f>'Q37 EPFT'!G39</f>
        <v>537.41921289000004</v>
      </c>
      <c r="K18" s="1090">
        <f t="shared" si="4"/>
        <v>2.0110365707428579E-2</v>
      </c>
      <c r="L18" s="73">
        <f>'Q39 EMCT'!G39</f>
        <v>816.70175885000003</v>
      </c>
      <c r="M18" s="1090">
        <f t="shared" si="5"/>
        <v>4.6370124975471154E-2</v>
      </c>
      <c r="N18" s="73">
        <f>'Q42 EIRC'!G39</f>
        <v>142.87594837</v>
      </c>
      <c r="O18" s="1133">
        <f t="shared" si="6"/>
        <v>4.014671950725885E-2</v>
      </c>
    </row>
    <row r="19" spans="1:17" ht="22.5" customHeight="1">
      <c r="A19" s="186" t="s">
        <v>327</v>
      </c>
      <c r="B19" s="71">
        <f>'Q5 ESCALOES'!G17</f>
        <v>8730</v>
      </c>
      <c r="C19" s="1090">
        <f t="shared" si="0"/>
        <v>1.9833336362479779E-2</v>
      </c>
      <c r="D19" s="73">
        <f>'Q36 ERLP'!G40</f>
        <v>594.04434537999998</v>
      </c>
      <c r="E19" s="1090">
        <f t="shared" si="1"/>
        <v>1.984032723480661E-2</v>
      </c>
      <c r="F19" s="73">
        <f>'Q35 ERLN'!G40</f>
        <v>557.03824480999992</v>
      </c>
      <c r="G19" s="1090">
        <f t="shared" si="2"/>
        <v>1.4647449214633325E-2</v>
      </c>
      <c r="H19" s="73">
        <f>'Q38 ELTT'!G40</f>
        <v>614.88780954999993</v>
      </c>
      <c r="I19" s="1090">
        <f t="shared" si="3"/>
        <v>2.7576539163492793E-2</v>
      </c>
      <c r="J19" s="73">
        <f>'Q37 EPFT'!G40</f>
        <v>308.32408574999999</v>
      </c>
      <c r="K19" s="1090">
        <f t="shared" si="4"/>
        <v>1.1537566897724961E-2</v>
      </c>
      <c r="L19" s="73">
        <f>'Q39 EMCT'!G40</f>
        <v>529.09375297999998</v>
      </c>
      <c r="M19" s="1090">
        <f t="shared" si="5"/>
        <v>3.0040517463768238E-2</v>
      </c>
      <c r="N19" s="73">
        <f>'Q42 EIRC'!G40</f>
        <v>94.25839929</v>
      </c>
      <c r="O19" s="1133">
        <f t="shared" si="6"/>
        <v>2.6485672085963256E-2</v>
      </c>
    </row>
    <row r="20" spans="1:17" ht="22.5" customHeight="1">
      <c r="A20" s="186" t="s">
        <v>342</v>
      </c>
      <c r="B20" s="71">
        <f>'Q5 ESCALOES'!G18</f>
        <v>7582</v>
      </c>
      <c r="C20" s="1090">
        <f t="shared" si="0"/>
        <v>1.7225241271514511E-2</v>
      </c>
      <c r="D20" s="73">
        <f>'Q36 ERLP'!G41</f>
        <v>2014.8588517400001</v>
      </c>
      <c r="E20" s="1090">
        <f t="shared" si="1"/>
        <v>6.729372859343806E-2</v>
      </c>
      <c r="F20" s="73">
        <f>'Q35 ERLN'!G41</f>
        <v>510.96397531000002</v>
      </c>
      <c r="G20" s="1090">
        <f t="shared" si="2"/>
        <v>1.3435915663947286E-2</v>
      </c>
      <c r="H20" s="73">
        <f>'Q38 ELTT'!G41</f>
        <v>907.82223938999994</v>
      </c>
      <c r="I20" s="1090">
        <f t="shared" si="3"/>
        <v>4.0714086617442302E-2</v>
      </c>
      <c r="J20" s="73">
        <f>'Q37 EPFT'!G41</f>
        <v>368.58056216</v>
      </c>
      <c r="K20" s="1090">
        <f t="shared" si="4"/>
        <v>1.3792379803147032E-2</v>
      </c>
      <c r="L20" s="73">
        <f>'Q39 EMCT'!G41</f>
        <v>769.38977755999997</v>
      </c>
      <c r="M20" s="1090">
        <f t="shared" si="5"/>
        <v>4.3683878176708726E-2</v>
      </c>
      <c r="N20" s="73">
        <f>'Q42 EIRC'!G41</f>
        <v>130.97998081999998</v>
      </c>
      <c r="O20" s="1133">
        <f t="shared" si="6"/>
        <v>3.6804071021311273E-2</v>
      </c>
    </row>
    <row r="21" spans="1:17" ht="22.5" customHeight="1">
      <c r="A21" s="186" t="s">
        <v>326</v>
      </c>
      <c r="B21" s="71">
        <f>'Q5 ESCALOES'!G19</f>
        <v>6197</v>
      </c>
      <c r="C21" s="1090">
        <f t="shared" si="0"/>
        <v>1.4078715399574707E-2</v>
      </c>
      <c r="D21" s="73">
        <f>'Q36 ERLP'!G42</f>
        <v>1637.07378139</v>
      </c>
      <c r="E21" s="1090">
        <f t="shared" si="1"/>
        <v>5.4676186690276317E-2</v>
      </c>
      <c r="F21" s="73">
        <f>'Q35 ERLN'!G42</f>
        <v>1121.8416755799999</v>
      </c>
      <c r="G21" s="1090">
        <f t="shared" si="2"/>
        <v>2.9499085786330578E-2</v>
      </c>
      <c r="H21" s="73">
        <f>'Q38 ELTT'!G42</f>
        <v>1306.8025338099999</v>
      </c>
      <c r="I21" s="1090">
        <f t="shared" si="3"/>
        <v>5.8607587746676092E-2</v>
      </c>
      <c r="J21" s="73">
        <f>'Q37 EPFT'!G42</f>
        <v>625.02907312000002</v>
      </c>
      <c r="K21" s="1090">
        <f t="shared" si="4"/>
        <v>2.338874929801045E-2</v>
      </c>
      <c r="L21" s="73">
        <f>'Q39 EMCT'!G42</f>
        <v>1075.3735263199999</v>
      </c>
      <c r="M21" s="1090">
        <f t="shared" si="5"/>
        <v>6.1056810849760931E-2</v>
      </c>
      <c r="N21" s="73">
        <f>'Q42 EIRC'!G42</f>
        <v>191.22806084000001</v>
      </c>
      <c r="O21" s="1133">
        <f t="shared" si="6"/>
        <v>5.3733181882924287E-2</v>
      </c>
    </row>
    <row r="22" spans="1:17" ht="22.5" customHeight="1">
      <c r="A22" s="186" t="s">
        <v>325</v>
      </c>
      <c r="B22" s="71">
        <f>'Q5 ESCALOES'!G20</f>
        <v>4323</v>
      </c>
      <c r="C22" s="1090">
        <f t="shared" si="0"/>
        <v>9.8212500681557954E-3</v>
      </c>
      <c r="D22" s="73">
        <f>'Q36 ERLP'!G43</f>
        <v>2183.9974668699997</v>
      </c>
      <c r="E22" s="1090">
        <f t="shared" si="1"/>
        <v>7.2942743685189465E-2</v>
      </c>
      <c r="F22" s="73">
        <f>'Q35 ERLN'!G43</f>
        <v>1120.41750508</v>
      </c>
      <c r="G22" s="1090">
        <f t="shared" si="2"/>
        <v>2.9461636894327042E-2</v>
      </c>
      <c r="H22" s="73">
        <f>'Q38 ELTT'!G43</f>
        <v>2122.00836114</v>
      </c>
      <c r="I22" s="1090">
        <f t="shared" si="3"/>
        <v>9.5168005882344586E-2</v>
      </c>
      <c r="J22" s="73">
        <f>'Q37 EPFT'!G43</f>
        <v>748.04898360000004</v>
      </c>
      <c r="K22" s="1090">
        <f t="shared" si="4"/>
        <v>2.7992186111785666E-2</v>
      </c>
      <c r="L22" s="73">
        <f>'Q39 EMCT'!G43</f>
        <v>1695.38618099</v>
      </c>
      <c r="M22" s="1090">
        <f t="shared" si="5"/>
        <v>9.6259458538318118E-2</v>
      </c>
      <c r="N22" s="73">
        <f>'Q42 EIRC'!G43</f>
        <v>314.92097208999996</v>
      </c>
      <c r="O22" s="1133">
        <f t="shared" si="6"/>
        <v>8.8489658880229069E-2</v>
      </c>
    </row>
    <row r="23" spans="1:17" ht="22.5" customHeight="1">
      <c r="A23" s="186" t="s">
        <v>324</v>
      </c>
      <c r="B23" s="71">
        <f>'Q5 ESCALOES'!G21</f>
        <v>1529</v>
      </c>
      <c r="C23" s="1090">
        <f t="shared" si="0"/>
        <v>3.4736736882281312E-3</v>
      </c>
      <c r="D23" s="73">
        <f>'Q36 ERLP'!G44</f>
        <v>2028.9919378299999</v>
      </c>
      <c r="E23" s="1090">
        <f t="shared" si="1"/>
        <v>6.7765755732563368E-2</v>
      </c>
      <c r="F23" s="73">
        <f>'Q35 ERLN'!G44</f>
        <v>871.09140783000009</v>
      </c>
      <c r="G23" s="1090">
        <f t="shared" si="2"/>
        <v>2.2905549621364738E-2</v>
      </c>
      <c r="H23" s="73">
        <f>'Q38 ELTT'!G44</f>
        <v>1629.8089984400001</v>
      </c>
      <c r="I23" s="1090">
        <f t="shared" si="3"/>
        <v>7.3093808295509793E-2</v>
      </c>
      <c r="J23" s="73">
        <f>'Q37 EPFT'!G44</f>
        <v>1082.5928514300001</v>
      </c>
      <c r="K23" s="1090">
        <f t="shared" si="4"/>
        <v>4.051090402486484E-2</v>
      </c>
      <c r="L23" s="73">
        <f>'Q39 EMCT'!G44</f>
        <v>1276.8500168</v>
      </c>
      <c r="M23" s="1090">
        <f t="shared" si="5"/>
        <v>7.2496103029481604E-2</v>
      </c>
      <c r="N23" s="73">
        <f>'Q42 EIRC'!G44</f>
        <v>241.62838940999998</v>
      </c>
      <c r="O23" s="1133">
        <f t="shared" si="6"/>
        <v>6.7895172597649323E-2</v>
      </c>
    </row>
    <row r="24" spans="1:17" ht="22.5" customHeight="1">
      <c r="A24" s="186" t="s">
        <v>323</v>
      </c>
      <c r="B24" s="71">
        <f>'Q5 ESCALOES'!G22</f>
        <v>1089</v>
      </c>
      <c r="C24" s="1090">
        <f t="shared" si="0"/>
        <v>2.4740553606804674E-3</v>
      </c>
      <c r="D24" s="73">
        <f>'Q36 ERLP'!G45</f>
        <v>2689.1922598800002</v>
      </c>
      <c r="E24" s="1090">
        <f t="shared" si="1"/>
        <v>8.981560862968635E-2</v>
      </c>
      <c r="F24" s="73">
        <f>'Q35 ERLN'!G45</f>
        <v>1137.8563722599999</v>
      </c>
      <c r="G24" s="1090">
        <f t="shared" si="2"/>
        <v>2.9920195931807336E-2</v>
      </c>
      <c r="H24" s="73">
        <f>'Q38 ELTT'!G45</f>
        <v>2903.0911050100003</v>
      </c>
      <c r="I24" s="1090">
        <f t="shared" si="3"/>
        <v>0.13019806915847784</v>
      </c>
      <c r="J24" s="73">
        <f>'Q37 EPFT'!G45</f>
        <v>649.80550732000006</v>
      </c>
      <c r="K24" s="1090">
        <f t="shared" si="4"/>
        <v>2.4315889863024128E-2</v>
      </c>
      <c r="L24" s="73">
        <f>'Q39 EMCT'!G45</f>
        <v>2120.8484614100003</v>
      </c>
      <c r="M24" s="1090">
        <f t="shared" si="5"/>
        <v>0.12041606026182176</v>
      </c>
      <c r="N24" s="73">
        <f>'Q42 EIRC'!G45</f>
        <v>434.4735417</v>
      </c>
      <c r="O24" s="1133">
        <f t="shared" si="6"/>
        <v>0.12208274108378701</v>
      </c>
    </row>
    <row r="25" spans="1:17" ht="22.5" customHeight="1">
      <c r="A25" s="186" t="s">
        <v>322</v>
      </c>
      <c r="B25" s="71">
        <f>'Q5 ESCALOES'!G23</f>
        <v>349</v>
      </c>
      <c r="C25" s="1090">
        <f t="shared" si="0"/>
        <v>7.9287908253212406E-4</v>
      </c>
      <c r="D25" s="73">
        <f>'Q36 ERLP'!G46</f>
        <v>2030.2666828599999</v>
      </c>
      <c r="E25" s="1090">
        <f t="shared" si="1"/>
        <v>6.7808330598788158E-2</v>
      </c>
      <c r="F25" s="73">
        <f>'Q35 ERLN'!G46</f>
        <v>949.74797246000003</v>
      </c>
      <c r="G25" s="1090">
        <f t="shared" si="2"/>
        <v>2.4973842142659075E-2</v>
      </c>
      <c r="H25" s="73">
        <f>'Q38 ELTT'!G46</f>
        <v>2997.3465936900002</v>
      </c>
      <c r="I25" s="1090">
        <f t="shared" si="3"/>
        <v>0.13442524708360276</v>
      </c>
      <c r="J25" s="73">
        <f>'Q37 EPFT'!G46</f>
        <v>539.80626701999995</v>
      </c>
      <c r="K25" s="1090">
        <f t="shared" si="4"/>
        <v>2.0199689889308082E-2</v>
      </c>
      <c r="L25" s="73">
        <f>'Q39 EMCT'!G46</f>
        <v>2439.46459916</v>
      </c>
      <c r="M25" s="1090">
        <f t="shared" si="5"/>
        <v>0.13850622593928169</v>
      </c>
      <c r="N25" s="73">
        <f>'Q42 EIRC'!G46</f>
        <v>551.74532765999993</v>
      </c>
      <c r="O25" s="1133">
        <f t="shared" si="6"/>
        <v>0.15503494578138313</v>
      </c>
    </row>
    <row r="26" spans="1:17" ht="22.5" customHeight="1" thickBot="1">
      <c r="A26" s="186" t="s">
        <v>364</v>
      </c>
      <c r="B26" s="904">
        <f>'Q5 ESCALOES'!G24</f>
        <v>123</v>
      </c>
      <c r="C26" s="1132">
        <f t="shared" si="0"/>
        <v>2.7943875974627871E-4</v>
      </c>
      <c r="D26" s="73">
        <f>'Q36 ERLP'!G47</f>
        <v>4906.8694842799996</v>
      </c>
      <c r="E26" s="1090">
        <f t="shared" si="1"/>
        <v>0.16388321347344251</v>
      </c>
      <c r="F26" s="73">
        <f>'Q35 ERLN'!G47</f>
        <v>14872.280305459999</v>
      </c>
      <c r="G26" s="1090">
        <f t="shared" si="2"/>
        <v>0.39107004323252537</v>
      </c>
      <c r="H26" s="73">
        <f>'Q38 ELTT'!G47</f>
        <v>4974.0588125100003</v>
      </c>
      <c r="I26" s="1090">
        <f t="shared" si="3"/>
        <v>0.22307699959946051</v>
      </c>
      <c r="J26" s="73">
        <f>'Q37 EPFT'!G47</f>
        <v>16512.548270920001</v>
      </c>
      <c r="K26" s="1090">
        <f t="shared" si="4"/>
        <v>0.61790381982070675</v>
      </c>
      <c r="L26" s="73">
        <f>'Q39 EMCT'!G47</f>
        <v>4066.24872031</v>
      </c>
      <c r="M26" s="1090">
        <f t="shared" si="5"/>
        <v>0.2308706443924225</v>
      </c>
      <c r="N26" s="73">
        <f>'Q42 EIRC'!G47</f>
        <v>998.21334936000005</v>
      </c>
      <c r="O26" s="1133">
        <f t="shared" si="6"/>
        <v>0.28048801636911441</v>
      </c>
    </row>
    <row r="27" spans="1:17" ht="24.75" customHeight="1" thickTop="1" thickBot="1">
      <c r="A27" s="187" t="s">
        <v>57</v>
      </c>
      <c r="B27" s="84">
        <f>'Q2 DRS'!F19</f>
        <v>440168</v>
      </c>
      <c r="C27" s="111">
        <f t="shared" si="0"/>
        <v>1</v>
      </c>
      <c r="D27" s="83">
        <f>'Q50 RLPV'!G35</f>
        <v>29941.257437419998</v>
      </c>
      <c r="E27" s="111">
        <f t="shared" si="1"/>
        <v>1</v>
      </c>
      <c r="F27" s="83">
        <f>'Q48 RLNV'!G35</f>
        <v>38029.709927479991</v>
      </c>
      <c r="G27" s="111">
        <f t="shared" si="2"/>
        <v>1</v>
      </c>
      <c r="H27" s="83">
        <f>'Q54 LTTV'!G35</f>
        <v>22297.49737284</v>
      </c>
      <c r="I27" s="111">
        <f t="shared" si="3"/>
        <v>1</v>
      </c>
      <c r="J27" s="83">
        <f>'Q52 PFTV'!G35</f>
        <v>26723.492785190003</v>
      </c>
      <c r="K27" s="111">
        <f t="shared" si="4"/>
        <v>1</v>
      </c>
      <c r="L27" s="83">
        <f>'Q56 MCTV'!G35</f>
        <v>17612.671073930003</v>
      </c>
      <c r="M27" s="111">
        <f t="shared" si="5"/>
        <v>1</v>
      </c>
      <c r="N27" s="83">
        <f>'Q62 IRCV'!G35</f>
        <v>3558.8449099600002</v>
      </c>
      <c r="O27" s="128">
        <f t="shared" si="6"/>
        <v>1</v>
      </c>
      <c r="P27" s="33"/>
      <c r="Q27" s="33"/>
    </row>
    <row r="28" spans="1:17" s="200" customFormat="1" ht="13.5" thickTop="1">
      <c r="A28" s="1291" t="s">
        <v>820</v>
      </c>
      <c r="B28" s="1457"/>
      <c r="C28" s="1457"/>
      <c r="D28" s="1457"/>
      <c r="E28" s="1457"/>
      <c r="F28" s="1457"/>
    </row>
    <row r="29" spans="1:17" s="568" customFormat="1">
      <c r="A29" s="864" t="s">
        <v>617</v>
      </c>
      <c r="C29" s="615"/>
    </row>
    <row r="30" spans="1:17" s="86" customFormat="1" ht="32.25" customHeight="1">
      <c r="A30" s="1568" t="s">
        <v>824</v>
      </c>
      <c r="B30" s="1568"/>
      <c r="C30" s="1568"/>
      <c r="D30" s="1568"/>
      <c r="E30" s="1568"/>
      <c r="F30" s="1568"/>
      <c r="G30" s="1568"/>
      <c r="H30" s="1568"/>
      <c r="I30" s="1568"/>
      <c r="J30" s="1568"/>
      <c r="K30" s="1568"/>
      <c r="L30" s="1568"/>
      <c r="M30" s="1568"/>
      <c r="N30" s="1568"/>
      <c r="O30" s="1568"/>
    </row>
    <row r="31" spans="1:17" s="16" customFormat="1" ht="14.25" customHeight="1">
      <c r="A31" s="16" t="str">
        <f>+data!A1</f>
        <v>Fonte: AT - Autoridade Tributária e Aduaneira</v>
      </c>
    </row>
    <row r="32" spans="1:17" s="16" customFormat="1" ht="14.25" customHeight="1">
      <c r="A32" s="277" t="str">
        <f>+data!A2</f>
        <v>Data: 2015-11</v>
      </c>
    </row>
    <row r="33" spans="1:15">
      <c r="A33" s="21" t="s">
        <v>54</v>
      </c>
      <c r="B33" s="189"/>
      <c r="C33" s="189"/>
      <c r="D33" s="189"/>
      <c r="E33" s="189"/>
      <c r="F33" s="712"/>
      <c r="G33" s="189"/>
      <c r="H33" s="189"/>
      <c r="I33" s="189"/>
      <c r="J33" s="189"/>
      <c r="K33" s="189"/>
      <c r="L33" s="189"/>
      <c r="M33" s="189"/>
      <c r="N33" s="189"/>
      <c r="O33" s="189"/>
    </row>
    <row r="34" spans="1:15" ht="25.5" customHeight="1">
      <c r="B34" s="88"/>
      <c r="C34" s="88"/>
      <c r="D34" s="88"/>
      <c r="E34" s="88"/>
      <c r="F34" s="88"/>
      <c r="G34" s="88"/>
      <c r="H34" s="88"/>
      <c r="I34" s="88"/>
      <c r="J34" s="88"/>
      <c r="K34" s="88"/>
      <c r="L34" s="88"/>
      <c r="M34" s="88"/>
      <c r="N34" s="88"/>
      <c r="O34" s="88"/>
    </row>
    <row r="35" spans="1:15">
      <c r="B35" s="88"/>
      <c r="C35" s="88"/>
      <c r="D35" s="88"/>
      <c r="E35" s="88"/>
      <c r="F35" s="88"/>
      <c r="G35" s="88"/>
      <c r="H35" s="88"/>
      <c r="I35" s="88"/>
      <c r="J35" s="88"/>
      <c r="K35" s="88"/>
      <c r="L35" s="88"/>
      <c r="M35" s="88"/>
      <c r="N35" s="88"/>
      <c r="O35" s="88"/>
    </row>
    <row r="36" spans="1:15">
      <c r="B36" s="88"/>
      <c r="C36" s="88"/>
      <c r="D36" s="88"/>
      <c r="E36" s="88"/>
      <c r="F36" s="88"/>
      <c r="G36" s="88"/>
      <c r="H36" s="88"/>
      <c r="I36" s="88"/>
      <c r="J36" s="88"/>
      <c r="K36" s="88"/>
      <c r="L36" s="88"/>
      <c r="M36" s="88"/>
      <c r="N36" s="88"/>
      <c r="O36" s="88"/>
    </row>
    <row r="37" spans="1:15" ht="10.5" customHeight="1">
      <c r="B37" s="88"/>
      <c r="C37" s="88"/>
      <c r="D37" s="88"/>
      <c r="E37" s="88"/>
      <c r="F37" s="88"/>
      <c r="G37" s="88"/>
      <c r="H37" s="88"/>
      <c r="I37" s="88"/>
      <c r="J37" s="88"/>
      <c r="K37" s="88"/>
      <c r="L37" s="88"/>
      <c r="M37" s="88"/>
      <c r="N37" s="88"/>
      <c r="O37" s="88"/>
    </row>
    <row r="38" spans="1:15">
      <c r="B38" s="88"/>
      <c r="C38" s="88"/>
      <c r="D38" s="88"/>
      <c r="E38" s="88"/>
      <c r="F38" s="88"/>
      <c r="G38" s="88"/>
      <c r="H38" s="88"/>
      <c r="I38" s="88"/>
      <c r="J38" s="88"/>
      <c r="K38" s="88"/>
      <c r="L38" s="88"/>
      <c r="M38" s="88"/>
      <c r="N38" s="88"/>
      <c r="O38" s="88"/>
    </row>
    <row r="39" spans="1:15">
      <c r="B39" s="88"/>
      <c r="C39" s="88"/>
      <c r="D39" s="88"/>
      <c r="E39" s="88"/>
      <c r="F39" s="88"/>
      <c r="G39" s="88"/>
      <c r="H39" s="88"/>
      <c r="I39" s="88"/>
      <c r="J39" s="88"/>
      <c r="K39" s="88"/>
      <c r="L39" s="88"/>
      <c r="M39" s="88"/>
      <c r="N39" s="88"/>
      <c r="O39" s="88"/>
    </row>
    <row r="40" spans="1:15">
      <c r="B40" s="88"/>
      <c r="C40" s="88"/>
      <c r="D40" s="88"/>
      <c r="E40" s="88"/>
      <c r="F40" s="88"/>
      <c r="G40" s="88"/>
      <c r="H40" s="88"/>
      <c r="I40" s="88"/>
      <c r="J40" s="88"/>
      <c r="K40" s="88"/>
      <c r="L40" s="88"/>
      <c r="M40" s="88"/>
      <c r="N40" s="88"/>
      <c r="O40" s="88"/>
    </row>
    <row r="41" spans="1:15">
      <c r="B41" s="88"/>
      <c r="C41" s="88"/>
      <c r="D41" s="88"/>
      <c r="E41" s="88"/>
      <c r="F41" s="88"/>
      <c r="G41" s="88"/>
      <c r="H41" s="88"/>
      <c r="I41" s="88"/>
      <c r="J41" s="88"/>
      <c r="K41" s="88"/>
      <c r="L41" s="88"/>
      <c r="M41" s="88"/>
      <c r="N41" s="88"/>
      <c r="O41" s="88"/>
    </row>
    <row r="42" spans="1:15">
      <c r="B42" s="88"/>
      <c r="C42" s="88"/>
      <c r="D42" s="88"/>
      <c r="E42" s="88"/>
      <c r="F42" s="88"/>
      <c r="G42" s="88"/>
      <c r="H42" s="88"/>
      <c r="I42" s="88"/>
      <c r="J42" s="88"/>
      <c r="K42" s="88"/>
      <c r="L42" s="88"/>
      <c r="M42" s="88"/>
      <c r="N42" s="88"/>
      <c r="O42" s="88"/>
    </row>
    <row r="43" spans="1:15">
      <c r="B43" s="88"/>
      <c r="C43" s="88"/>
      <c r="D43" s="88"/>
      <c r="E43" s="88"/>
      <c r="F43" s="88"/>
      <c r="G43" s="88"/>
      <c r="H43" s="88"/>
      <c r="I43" s="88"/>
      <c r="J43" s="88"/>
      <c r="K43" s="88"/>
      <c r="L43" s="88"/>
      <c r="M43" s="88"/>
      <c r="N43" s="88"/>
      <c r="O43" s="88"/>
    </row>
    <row r="44" spans="1:15">
      <c r="B44" s="88"/>
      <c r="C44" s="88"/>
      <c r="D44" s="88"/>
      <c r="E44" s="88"/>
      <c r="F44" s="88"/>
      <c r="G44" s="88"/>
      <c r="H44" s="88"/>
      <c r="I44" s="88"/>
      <c r="J44" s="88"/>
      <c r="K44" s="88"/>
      <c r="L44" s="88"/>
      <c r="M44" s="88"/>
      <c r="N44" s="88"/>
      <c r="O44" s="88"/>
    </row>
    <row r="45" spans="1:15">
      <c r="B45" s="88"/>
      <c r="C45" s="88"/>
      <c r="D45" s="88"/>
      <c r="E45" s="88"/>
      <c r="F45" s="88"/>
      <c r="G45" s="88"/>
      <c r="H45" s="88"/>
      <c r="I45" s="88"/>
      <c r="J45" s="88"/>
      <c r="K45" s="88"/>
      <c r="L45" s="88"/>
      <c r="M45" s="88"/>
      <c r="N45" s="88"/>
      <c r="O45" s="88"/>
    </row>
    <row r="46" spans="1:15">
      <c r="B46" s="88"/>
      <c r="C46" s="88"/>
      <c r="D46" s="88"/>
      <c r="E46" s="88"/>
      <c r="F46" s="88"/>
      <c r="G46" s="88"/>
      <c r="H46" s="88"/>
      <c r="I46" s="88"/>
      <c r="J46" s="88"/>
      <c r="K46" s="88"/>
      <c r="L46" s="88"/>
      <c r="M46" s="88"/>
      <c r="N46" s="88"/>
      <c r="O46" s="88"/>
    </row>
    <row r="47" spans="1:15">
      <c r="B47" s="88"/>
      <c r="C47" s="88"/>
      <c r="D47" s="88"/>
      <c r="E47" s="88"/>
      <c r="F47" s="88"/>
      <c r="G47" s="88"/>
      <c r="H47" s="88"/>
      <c r="I47" s="88"/>
      <c r="J47" s="88"/>
      <c r="K47" s="88"/>
      <c r="L47" s="88"/>
      <c r="M47" s="88"/>
      <c r="N47" s="88"/>
      <c r="O47" s="88"/>
    </row>
    <row r="48" spans="1:15">
      <c r="B48" s="88"/>
      <c r="C48" s="88"/>
      <c r="D48" s="88"/>
      <c r="E48" s="88"/>
      <c r="F48" s="88"/>
      <c r="G48" s="88"/>
      <c r="H48" s="88"/>
      <c r="I48" s="88"/>
      <c r="J48" s="88"/>
      <c r="K48" s="88"/>
      <c r="L48" s="88"/>
      <c r="M48" s="88"/>
      <c r="N48" s="88"/>
      <c r="O48" s="88"/>
    </row>
  </sheetData>
  <mergeCells count="3">
    <mergeCell ref="A4:O4"/>
    <mergeCell ref="A6:O6"/>
    <mergeCell ref="A30:O30"/>
  </mergeCells>
  <phoneticPr fontId="37" type="noConversion"/>
  <printOptions horizontalCentered="1"/>
  <pageMargins left="0.6692913385826772" right="0.39370078740157483" top="0.78740157480314965" bottom="0" header="0.55118110236220474" footer="0"/>
  <pageSetup paperSize="9" scale="69" orientation="portrait" horizontalDpi="300" verticalDpi="300" r:id="rId1"/>
  <headerFooter alignWithMargins="0"/>
  <ignoredErrors>
    <ignoredError sqref="D13:P27" 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9">
    <tabColor theme="6" tint="0.59999389629810485"/>
    <pageSetUpPr fitToPage="1"/>
  </sheetPr>
  <dimension ref="A1:AZ39"/>
  <sheetViews>
    <sheetView zoomScaleNormal="100" workbookViewId="0">
      <selection activeCell="A9" sqref="A9"/>
    </sheetView>
  </sheetViews>
  <sheetFormatPr defaultColWidth="11.42578125" defaultRowHeight="12.75"/>
  <cols>
    <col min="1" max="1" width="5.5703125" style="456" customWidth="1"/>
    <col min="2" max="2" width="31.5703125" style="456" customWidth="1"/>
    <col min="3" max="5" width="13.85546875" style="543" customWidth="1"/>
    <col min="6" max="7" width="8.28515625" style="456" customWidth="1"/>
    <col min="8" max="8" width="16.28515625" style="456" customWidth="1"/>
    <col min="9" max="9" width="7.28515625" style="456" bestFit="1" customWidth="1"/>
    <col min="10" max="10" width="6.5703125" style="456" customWidth="1"/>
    <col min="11" max="11" width="14.7109375" style="456" customWidth="1"/>
    <col min="12" max="12" width="6.5703125" style="456" customWidth="1"/>
    <col min="13" max="13" width="16.28515625" style="456" customWidth="1"/>
    <col min="14" max="14" width="6.5703125" style="456" customWidth="1"/>
    <col min="15" max="15" width="16.28515625" style="456" customWidth="1"/>
    <col min="16" max="16" width="6.5703125" style="456" customWidth="1"/>
    <col min="17" max="17" width="14.7109375" style="456" customWidth="1"/>
    <col min="18" max="18" width="4" style="456" customWidth="1"/>
    <col min="19" max="19" width="12.7109375" style="456" customWidth="1"/>
    <col min="20" max="20" width="6.5703125" style="456" customWidth="1"/>
    <col min="21" max="21" width="14.7109375" style="456" customWidth="1"/>
    <col min="22" max="22" width="6.5703125" style="456" customWidth="1"/>
    <col min="23" max="23" width="14.7109375" style="456" customWidth="1"/>
    <col min="24" max="24" width="5.5703125" style="456" customWidth="1"/>
    <col min="25" max="25" width="13.7109375" style="456" customWidth="1"/>
    <col min="26" max="26" width="6.5703125" style="456" customWidth="1"/>
    <col min="27" max="27" width="14.7109375" style="456" customWidth="1"/>
    <col min="28" max="28" width="6.5703125" style="456" customWidth="1"/>
    <col min="29" max="29" width="14.7109375" style="456" customWidth="1"/>
    <col min="30" max="30" width="6.5703125" style="456" customWidth="1"/>
    <col min="31" max="31" width="13.7109375" style="456" customWidth="1"/>
    <col min="32" max="32" width="6.5703125" style="456" customWidth="1"/>
    <col min="33" max="33" width="14.7109375" style="456" customWidth="1"/>
    <col min="34" max="34" width="6.5703125" style="456" customWidth="1"/>
    <col min="35" max="35" width="13.7109375" style="456" customWidth="1"/>
    <col min="36" max="36" width="5.5703125" style="456" customWidth="1"/>
    <col min="37" max="37" width="14.7109375" style="456" customWidth="1"/>
    <col min="38" max="38" width="5.5703125" style="456" customWidth="1"/>
    <col min="39" max="39" width="14.7109375" style="456" customWidth="1"/>
    <col min="40" max="40" width="7.5703125" style="456" customWidth="1"/>
    <col min="41" max="41" width="18.28515625" style="456" customWidth="1"/>
    <col min="42" max="42" width="5.5703125" style="456" customWidth="1"/>
    <col min="43" max="43" width="14.7109375" style="456" customWidth="1"/>
    <col min="44" max="44" width="7.5703125" style="456" customWidth="1"/>
    <col min="45" max="45" width="17.28515625" style="456" customWidth="1"/>
    <col min="46" max="16384" width="11.42578125" style="454"/>
  </cols>
  <sheetData>
    <row r="1" spans="1:45" s="195" customFormat="1" ht="27.75">
      <c r="A1" s="1183" t="s">
        <v>706</v>
      </c>
      <c r="B1" s="206"/>
      <c r="C1" s="206"/>
      <c r="D1" s="206"/>
      <c r="E1" s="206"/>
      <c r="F1" s="206"/>
      <c r="G1" s="206"/>
      <c r="H1" s="206"/>
      <c r="I1" s="206"/>
    </row>
    <row r="2" spans="1:45" ht="26.25">
      <c r="A2" s="706" t="s">
        <v>533</v>
      </c>
      <c r="B2" s="454"/>
      <c r="C2" s="216"/>
      <c r="D2" s="216"/>
      <c r="E2" s="216"/>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row>
    <row r="3" spans="1:45" ht="21.75" customHeight="1"/>
    <row r="4" spans="1:45" s="626" customFormat="1" ht="33" customHeight="1">
      <c r="A4" s="256" t="s">
        <v>618</v>
      </c>
      <c r="B4" s="624"/>
      <c r="C4" s="624"/>
      <c r="D4" s="624"/>
      <c r="E4" s="624"/>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row>
    <row r="5" spans="1:45" ht="27" customHeight="1" thickBot="1">
      <c r="B5" s="454"/>
      <c r="C5" s="216"/>
      <c r="D5" s="216"/>
      <c r="E5" s="216"/>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row>
    <row r="6" spans="1:45" ht="15.95" customHeight="1" thickTop="1">
      <c r="A6" s="628"/>
      <c r="B6" s="629"/>
      <c r="C6" s="630"/>
      <c r="D6" s="652"/>
      <c r="E6" s="1051"/>
      <c r="F6" s="1620" t="s">
        <v>705</v>
      </c>
      <c r="G6" s="1614"/>
    </row>
    <row r="7" spans="1:45" ht="15.95" customHeight="1" thickBot="1">
      <c r="A7" s="631" t="str">
        <f>+'Q42 EIRC'!A8</f>
        <v>ESCALÕES DE VOLUME DE NEGÓCIOS</v>
      </c>
      <c r="B7" s="632"/>
      <c r="C7" s="633">
        <v>2012</v>
      </c>
      <c r="D7" s="633">
        <v>2013</v>
      </c>
      <c r="E7" s="1052">
        <v>2014</v>
      </c>
      <c r="F7" s="1615"/>
      <c r="G7" s="1616"/>
    </row>
    <row r="8" spans="1:45" ht="15.95" customHeight="1" thickTop="1" thickBot="1">
      <c r="A8" s="634" t="s">
        <v>142</v>
      </c>
      <c r="B8" s="635"/>
      <c r="C8" s="636"/>
      <c r="D8" s="654"/>
      <c r="E8" s="1053"/>
      <c r="F8" s="1410" t="s">
        <v>630</v>
      </c>
      <c r="G8" s="1411" t="s">
        <v>710</v>
      </c>
      <c r="I8" s="604"/>
    </row>
    <row r="9" spans="1:45" s="376" customFormat="1" ht="21" customHeight="1" thickTop="1">
      <c r="A9" s="637"/>
      <c r="B9" s="638" t="s">
        <v>351</v>
      </c>
      <c r="C9" s="1164">
        <v>0</v>
      </c>
      <c r="D9" s="1165">
        <v>0</v>
      </c>
      <c r="E9" s="1166">
        <v>0</v>
      </c>
      <c r="F9" s="1412">
        <f>(D9-C9)*100</f>
        <v>0</v>
      </c>
      <c r="G9" s="1413">
        <f>(E9-D9)*100</f>
        <v>0</v>
      </c>
      <c r="H9" s="592"/>
      <c r="I9" s="1487"/>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row>
    <row r="10" spans="1:45" s="376" customFormat="1" ht="21" customHeight="1">
      <c r="A10" s="639">
        <v>0</v>
      </c>
      <c r="B10" s="640" t="s">
        <v>350</v>
      </c>
      <c r="C10" s="1167">
        <v>0</v>
      </c>
      <c r="D10" s="1167">
        <v>0</v>
      </c>
      <c r="E10" s="1168">
        <v>0</v>
      </c>
      <c r="F10" s="1414">
        <f>(D10-C10)*100</f>
        <v>0</v>
      </c>
      <c r="G10" s="1415">
        <f>(E10-D10)*100</f>
        <v>0</v>
      </c>
      <c r="H10" s="592"/>
      <c r="I10" s="1487"/>
      <c r="J10" s="592"/>
      <c r="K10" s="592"/>
      <c r="L10" s="592"/>
      <c r="M10" s="592"/>
      <c r="N10" s="592"/>
      <c r="O10" s="592"/>
      <c r="P10" s="592"/>
      <c r="Q10" s="592"/>
      <c r="R10" s="592"/>
      <c r="S10" s="592"/>
      <c r="T10" s="592"/>
      <c r="U10" s="592"/>
      <c r="V10" s="592"/>
      <c r="W10" s="592"/>
      <c r="X10" s="592"/>
      <c r="Y10" s="592"/>
      <c r="Z10" s="592"/>
      <c r="AA10" s="592"/>
      <c r="AB10" s="592"/>
      <c r="AC10" s="592"/>
      <c r="AD10" s="592"/>
      <c r="AE10" s="592"/>
      <c r="AF10" s="592"/>
      <c r="AG10" s="592"/>
      <c r="AH10" s="592"/>
      <c r="AI10" s="592"/>
      <c r="AJ10" s="592"/>
      <c r="AK10" s="592"/>
      <c r="AL10" s="592"/>
      <c r="AM10" s="592"/>
      <c r="AN10" s="592"/>
      <c r="AO10" s="592"/>
      <c r="AP10" s="592"/>
      <c r="AQ10" s="592"/>
      <c r="AR10" s="592"/>
      <c r="AS10" s="592"/>
    </row>
    <row r="11" spans="1:45" s="376" customFormat="1" ht="21" customHeight="1">
      <c r="A11" s="639">
        <v>1</v>
      </c>
      <c r="B11" s="640" t="s">
        <v>122</v>
      </c>
      <c r="C11" s="1169">
        <v>0.14513061501319124</v>
      </c>
      <c r="D11" s="1170">
        <v>9.925505808185707E-2</v>
      </c>
      <c r="E11" s="1168">
        <v>8.9330171605650294E-2</v>
      </c>
      <c r="F11" s="1414">
        <f t="shared" ref="F11:F23" si="0">(D11-C11)*100</f>
        <v>-4.5875556931334174</v>
      </c>
      <c r="G11" s="1415">
        <f t="shared" ref="G11:G23" si="1">(E11-D11)*100</f>
        <v>-0.99248864762067757</v>
      </c>
      <c r="I11" s="7"/>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row>
    <row r="12" spans="1:45" s="376" customFormat="1" ht="21" customHeight="1">
      <c r="A12" s="639">
        <v>2</v>
      </c>
      <c r="B12" s="641" t="s">
        <v>330</v>
      </c>
      <c r="C12" s="1169">
        <v>0.28516295122614144</v>
      </c>
      <c r="D12" s="1170">
        <v>0.25214875763794248</v>
      </c>
      <c r="E12" s="1171">
        <v>0.21260000000000001</v>
      </c>
      <c r="F12" s="1414">
        <f t="shared" si="0"/>
        <v>-3.3014193588198957</v>
      </c>
      <c r="G12" s="1415">
        <f t="shared" si="1"/>
        <v>-3.9548757637942469</v>
      </c>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row>
    <row r="13" spans="1:45" s="376" customFormat="1" ht="21" customHeight="1">
      <c r="A13" s="639">
        <v>3</v>
      </c>
      <c r="B13" s="641" t="s">
        <v>329</v>
      </c>
      <c r="C13" s="1169">
        <v>0.27082380646027815</v>
      </c>
      <c r="D13" s="1170">
        <v>0.25411887017452733</v>
      </c>
      <c r="E13" s="1171">
        <v>0.22120000000000001</v>
      </c>
      <c r="F13" s="1414">
        <f t="shared" si="0"/>
        <v>-1.6704936285750815</v>
      </c>
      <c r="G13" s="1415">
        <f t="shared" si="1"/>
        <v>-3.2918870174527326</v>
      </c>
      <c r="H13" s="592"/>
      <c r="I13" s="592"/>
      <c r="J13" s="592"/>
      <c r="K13" s="592"/>
      <c r="L13" s="592"/>
      <c r="M13" s="592"/>
      <c r="N13" s="592"/>
      <c r="O13" s="592"/>
      <c r="P13" s="592"/>
      <c r="Q13" s="592"/>
      <c r="R13" s="592"/>
      <c r="S13" s="592"/>
      <c r="T13" s="592"/>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c r="AS13" s="592"/>
    </row>
    <row r="14" spans="1:45" s="376" customFormat="1" ht="21" customHeight="1">
      <c r="A14" s="639">
        <v>4</v>
      </c>
      <c r="B14" s="641" t="s">
        <v>328</v>
      </c>
      <c r="C14" s="1169">
        <v>0.26235030178591029</v>
      </c>
      <c r="D14" s="1170">
        <v>0.25013824097537729</v>
      </c>
      <c r="E14" s="1171">
        <v>0.23</v>
      </c>
      <c r="F14" s="1414">
        <f t="shared" si="0"/>
        <v>-1.2212060810532999</v>
      </c>
      <c r="G14" s="1415">
        <f t="shared" si="1"/>
        <v>-2.0138240975377282</v>
      </c>
      <c r="H14" s="592"/>
      <c r="I14" s="592"/>
      <c r="J14" s="592"/>
      <c r="K14" s="592"/>
      <c r="L14" s="592"/>
      <c r="M14" s="592"/>
      <c r="N14" s="592"/>
      <c r="O14" s="592"/>
      <c r="P14" s="592"/>
      <c r="Q14" s="592"/>
      <c r="R14" s="592"/>
      <c r="S14" s="592"/>
      <c r="T14" s="592"/>
      <c r="U14" s="592"/>
      <c r="V14" s="592"/>
      <c r="W14" s="592"/>
      <c r="X14" s="592"/>
      <c r="Y14" s="592"/>
      <c r="Z14" s="592"/>
      <c r="AA14" s="592"/>
      <c r="AB14" s="592"/>
      <c r="AC14" s="592"/>
      <c r="AD14" s="592"/>
      <c r="AE14" s="592"/>
      <c r="AF14" s="592"/>
      <c r="AG14" s="592"/>
      <c r="AH14" s="592"/>
      <c r="AI14" s="592"/>
      <c r="AJ14" s="592"/>
      <c r="AK14" s="592"/>
      <c r="AL14" s="592"/>
      <c r="AM14" s="592"/>
      <c r="AN14" s="592"/>
      <c r="AO14" s="592"/>
      <c r="AP14" s="592"/>
      <c r="AQ14" s="592"/>
      <c r="AR14" s="592"/>
      <c r="AS14" s="592"/>
    </row>
    <row r="15" spans="1:45" s="376" customFormat="1" ht="21" customHeight="1">
      <c r="A15" s="639">
        <v>5</v>
      </c>
      <c r="B15" s="641" t="s">
        <v>327</v>
      </c>
      <c r="C15" s="1169">
        <v>0.27244295325410178</v>
      </c>
      <c r="D15" s="1170">
        <v>0.24989581636885563</v>
      </c>
      <c r="E15" s="1171">
        <v>0.23330000000000001</v>
      </c>
      <c r="F15" s="1414">
        <f t="shared" si="0"/>
        <v>-2.2547136885246148</v>
      </c>
      <c r="G15" s="1415">
        <f t="shared" si="1"/>
        <v>-1.6595816368855627</v>
      </c>
      <c r="H15" s="592"/>
      <c r="I15" s="592"/>
      <c r="J15" s="592"/>
      <c r="K15" s="592"/>
      <c r="L15" s="592"/>
      <c r="M15" s="592"/>
      <c r="N15" s="592"/>
      <c r="O15" s="592"/>
      <c r="P15" s="592"/>
      <c r="Q15" s="592"/>
      <c r="R15" s="592"/>
      <c r="S15" s="592"/>
      <c r="T15" s="592"/>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row>
    <row r="16" spans="1:45" s="376" customFormat="1" ht="21" customHeight="1">
      <c r="A16" s="639">
        <v>6</v>
      </c>
      <c r="B16" s="641" t="s">
        <v>342</v>
      </c>
      <c r="C16" s="1169">
        <v>0.26969701739414281</v>
      </c>
      <c r="D16" s="1170">
        <v>0.24716487326499637</v>
      </c>
      <c r="E16" s="1171">
        <v>0.2165</v>
      </c>
      <c r="F16" s="1414">
        <f t="shared" si="0"/>
        <v>-2.2532144129146445</v>
      </c>
      <c r="G16" s="1415">
        <f t="shared" si="1"/>
        <v>-3.0664873264996366</v>
      </c>
      <c r="H16" s="592"/>
      <c r="I16" s="592"/>
      <c r="J16" s="592"/>
      <c r="K16" s="592"/>
      <c r="L16" s="592"/>
      <c r="M16" s="592"/>
      <c r="N16" s="592"/>
      <c r="O16" s="592"/>
      <c r="P16" s="592"/>
      <c r="Q16" s="592"/>
      <c r="R16" s="592"/>
      <c r="S16" s="592"/>
      <c r="T16" s="592"/>
      <c r="U16" s="592"/>
      <c r="V16" s="592"/>
      <c r="W16" s="592"/>
      <c r="X16" s="592"/>
      <c r="Y16" s="592"/>
      <c r="Z16" s="592"/>
      <c r="AA16" s="592"/>
      <c r="AB16" s="592"/>
      <c r="AC16" s="592"/>
      <c r="AD16" s="592"/>
      <c r="AE16" s="592"/>
      <c r="AF16" s="592"/>
      <c r="AG16" s="592"/>
      <c r="AH16" s="592"/>
      <c r="AI16" s="592"/>
      <c r="AJ16" s="592"/>
      <c r="AK16" s="592"/>
      <c r="AL16" s="592"/>
      <c r="AM16" s="592"/>
      <c r="AN16" s="592"/>
      <c r="AO16" s="592"/>
      <c r="AP16" s="592"/>
      <c r="AQ16" s="592"/>
      <c r="AR16" s="592"/>
      <c r="AS16" s="592"/>
    </row>
    <row r="17" spans="1:52" s="376" customFormat="1" ht="21" customHeight="1">
      <c r="A17" s="639">
        <v>7</v>
      </c>
      <c r="B17" s="641" t="s">
        <v>326</v>
      </c>
      <c r="C17" s="1169">
        <v>0.25663841935118503</v>
      </c>
      <c r="D17" s="1170">
        <v>0.22996325271210866</v>
      </c>
      <c r="E17" s="1171">
        <v>0.22359999999999999</v>
      </c>
      <c r="F17" s="1414">
        <f t="shared" si="0"/>
        <v>-2.6675166639076373</v>
      </c>
      <c r="G17" s="1415">
        <f t="shared" si="1"/>
        <v>-0.63632527121086635</v>
      </c>
      <c r="H17" s="592"/>
      <c r="I17" s="592"/>
      <c r="J17" s="592"/>
      <c r="K17" s="592"/>
      <c r="L17" s="592"/>
      <c r="M17" s="592"/>
      <c r="N17" s="592"/>
      <c r="O17" s="592"/>
      <c r="P17" s="592"/>
      <c r="Q17" s="592"/>
      <c r="R17" s="592"/>
      <c r="S17" s="592"/>
      <c r="T17" s="592"/>
      <c r="U17" s="592"/>
      <c r="V17" s="592"/>
      <c r="W17" s="592"/>
      <c r="X17" s="592"/>
      <c r="Y17" s="592"/>
      <c r="Z17" s="592"/>
      <c r="AA17" s="592"/>
      <c r="AB17" s="592"/>
      <c r="AC17" s="592"/>
      <c r="AD17" s="592"/>
      <c r="AE17" s="592"/>
      <c r="AF17" s="592"/>
      <c r="AG17" s="592"/>
      <c r="AH17" s="592"/>
      <c r="AI17" s="592"/>
      <c r="AJ17" s="592"/>
      <c r="AK17" s="592"/>
      <c r="AL17" s="592"/>
      <c r="AM17" s="592"/>
      <c r="AN17" s="592"/>
      <c r="AO17" s="592"/>
      <c r="AP17" s="592"/>
      <c r="AQ17" s="592"/>
      <c r="AR17" s="592"/>
      <c r="AS17" s="592"/>
    </row>
    <row r="18" spans="1:52" s="376" customFormat="1" ht="21" customHeight="1">
      <c r="A18" s="639">
        <v>8</v>
      </c>
      <c r="B18" s="641" t="s">
        <v>325</v>
      </c>
      <c r="C18" s="1169">
        <v>0.25111822848702664</v>
      </c>
      <c r="D18" s="1170">
        <v>0.22925316813169366</v>
      </c>
      <c r="E18" s="1171">
        <v>0.21729999999999999</v>
      </c>
      <c r="F18" s="1414">
        <f t="shared" si="0"/>
        <v>-2.1865060355332977</v>
      </c>
      <c r="G18" s="1415">
        <f t="shared" si="1"/>
        <v>-1.195316813169367</v>
      </c>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2"/>
      <c r="AM18" s="592"/>
      <c r="AN18" s="592"/>
      <c r="AO18" s="592"/>
      <c r="AP18" s="592"/>
      <c r="AQ18" s="592"/>
      <c r="AR18" s="592"/>
      <c r="AS18" s="592"/>
    </row>
    <row r="19" spans="1:52" s="376" customFormat="1" ht="21" customHeight="1">
      <c r="A19" s="639">
        <v>9</v>
      </c>
      <c r="B19" s="641" t="s">
        <v>324</v>
      </c>
      <c r="C19" s="1169">
        <v>0.25352409367640166</v>
      </c>
      <c r="D19" s="1170">
        <v>0.22275232461916955</v>
      </c>
      <c r="E19" s="1171">
        <v>0.22309999999999999</v>
      </c>
      <c r="F19" s="1414">
        <f t="shared" si="0"/>
        <v>-3.0771769057232112</v>
      </c>
      <c r="G19" s="1415">
        <f t="shared" si="1"/>
        <v>3.4767538083044225E-2</v>
      </c>
      <c r="H19" s="592"/>
      <c r="I19" s="592"/>
      <c r="J19" s="592"/>
      <c r="K19" s="592"/>
      <c r="L19" s="592"/>
      <c r="M19" s="592"/>
      <c r="N19" s="592"/>
      <c r="O19" s="592"/>
      <c r="P19" s="592"/>
      <c r="Q19" s="592"/>
      <c r="R19" s="592"/>
      <c r="S19" s="592"/>
      <c r="T19" s="592"/>
      <c r="U19" s="592"/>
      <c r="V19" s="592"/>
      <c r="W19" s="592"/>
      <c r="X19" s="592"/>
      <c r="Y19" s="592"/>
      <c r="Z19" s="592"/>
      <c r="AA19" s="592"/>
      <c r="AB19" s="592"/>
      <c r="AC19" s="592"/>
      <c r="AD19" s="592"/>
      <c r="AE19" s="592"/>
      <c r="AF19" s="592"/>
      <c r="AG19" s="592"/>
      <c r="AH19" s="592"/>
      <c r="AI19" s="592"/>
      <c r="AJ19" s="592"/>
      <c r="AK19" s="592"/>
      <c r="AL19" s="592"/>
      <c r="AM19" s="592"/>
      <c r="AN19" s="592"/>
      <c r="AO19" s="592"/>
      <c r="AP19" s="592"/>
      <c r="AQ19" s="592"/>
      <c r="AR19" s="592"/>
      <c r="AS19" s="592"/>
    </row>
    <row r="20" spans="1:52" s="376" customFormat="1" ht="21" customHeight="1">
      <c r="A20" s="639">
        <v>10</v>
      </c>
      <c r="B20" s="641" t="s">
        <v>323</v>
      </c>
      <c r="C20" s="1169">
        <v>0.25905954941758536</v>
      </c>
      <c r="D20" s="1170">
        <v>0.23290192763404391</v>
      </c>
      <c r="E20" s="1171">
        <v>0.22020000000000001</v>
      </c>
      <c r="F20" s="1414">
        <f t="shared" si="0"/>
        <v>-2.6157621783541445</v>
      </c>
      <c r="G20" s="1415">
        <f t="shared" si="1"/>
        <v>-1.2701927634043901</v>
      </c>
      <c r="H20" s="592"/>
      <c r="I20" s="592"/>
      <c r="J20" s="592"/>
      <c r="K20" s="592"/>
      <c r="L20" s="592"/>
      <c r="M20" s="592"/>
      <c r="N20" s="592"/>
      <c r="O20" s="592"/>
      <c r="P20" s="592"/>
      <c r="Q20" s="592"/>
      <c r="R20" s="592"/>
      <c r="S20" s="592"/>
      <c r="T20" s="592"/>
      <c r="U20" s="592"/>
      <c r="V20" s="592"/>
      <c r="W20" s="592"/>
      <c r="X20" s="592"/>
      <c r="Y20" s="592"/>
      <c r="Z20" s="592"/>
      <c r="AA20" s="592"/>
      <c r="AB20" s="592"/>
      <c r="AC20" s="592"/>
      <c r="AD20" s="592"/>
      <c r="AE20" s="592"/>
      <c r="AF20" s="592"/>
      <c r="AG20" s="592"/>
      <c r="AH20" s="592"/>
      <c r="AI20" s="592"/>
      <c r="AJ20" s="592"/>
      <c r="AK20" s="592"/>
      <c r="AL20" s="592"/>
      <c r="AM20" s="592"/>
      <c r="AN20" s="592"/>
      <c r="AO20" s="592"/>
      <c r="AP20" s="592"/>
      <c r="AQ20" s="592"/>
      <c r="AR20" s="592"/>
      <c r="AS20" s="592"/>
    </row>
    <row r="21" spans="1:52" s="376" customFormat="1" ht="21" customHeight="1">
      <c r="A21" s="639">
        <v>11</v>
      </c>
      <c r="B21" s="641" t="s">
        <v>322</v>
      </c>
      <c r="C21" s="1169">
        <v>0.27370933325869518</v>
      </c>
      <c r="D21" s="1170">
        <v>0.21982286306859231</v>
      </c>
      <c r="E21" s="1171">
        <v>0.24510000000000001</v>
      </c>
      <c r="F21" s="1414">
        <f t="shared" si="0"/>
        <v>-5.3886470190102873</v>
      </c>
      <c r="G21" s="1415">
        <f t="shared" si="1"/>
        <v>2.5277136931407709</v>
      </c>
      <c r="H21" s="592"/>
      <c r="I21" s="592"/>
      <c r="J21" s="592"/>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2"/>
      <c r="AI21" s="592"/>
      <c r="AJ21" s="592"/>
      <c r="AK21" s="592"/>
      <c r="AL21" s="592"/>
      <c r="AM21" s="592"/>
      <c r="AN21" s="592"/>
      <c r="AO21" s="592"/>
      <c r="AP21" s="592"/>
      <c r="AQ21" s="592"/>
      <c r="AR21" s="592"/>
      <c r="AS21" s="592"/>
    </row>
    <row r="22" spans="1:52" s="376" customFormat="1" ht="21" customHeight="1" thickBot="1">
      <c r="A22" s="642">
        <v>12</v>
      </c>
      <c r="B22" s="643" t="s">
        <v>364</v>
      </c>
      <c r="C22" s="1169">
        <v>0.23529604576594307</v>
      </c>
      <c r="D22" s="1170">
        <v>0.27404095713998283</v>
      </c>
      <c r="E22" s="1171">
        <v>0.2465</v>
      </c>
      <c r="F22" s="1414">
        <f t="shared" si="0"/>
        <v>3.8744911374039765</v>
      </c>
      <c r="G22" s="1415">
        <f t="shared" si="1"/>
        <v>-2.7540957139982836</v>
      </c>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c r="AF22" s="592"/>
      <c r="AG22" s="592"/>
      <c r="AH22" s="592"/>
      <c r="AI22" s="592"/>
      <c r="AJ22" s="592"/>
      <c r="AK22" s="592"/>
      <c r="AL22" s="592"/>
      <c r="AM22" s="592"/>
      <c r="AN22" s="592"/>
      <c r="AO22" s="592"/>
      <c r="AP22" s="592"/>
      <c r="AQ22" s="592"/>
      <c r="AR22" s="592"/>
      <c r="AS22" s="592"/>
    </row>
    <row r="23" spans="1:52" ht="30.75" customHeight="1" thickTop="1" thickBot="1">
      <c r="A23" s="644" t="s">
        <v>57</v>
      </c>
      <c r="B23" s="645"/>
      <c r="C23" s="1172">
        <v>0.25066510040728796</v>
      </c>
      <c r="D23" s="1173">
        <v>0.23114322709679491</v>
      </c>
      <c r="E23" s="1174">
        <v>0.218</v>
      </c>
      <c r="F23" s="1416">
        <f t="shared" si="0"/>
        <v>-1.9521873310493043</v>
      </c>
      <c r="G23" s="1417">
        <f t="shared" si="1"/>
        <v>-1.3143227096794914</v>
      </c>
      <c r="H23" s="760"/>
      <c r="I23" s="847"/>
    </row>
    <row r="24" spans="1:52" s="200" customFormat="1" ht="13.5" thickTop="1">
      <c r="A24" s="1291" t="s">
        <v>820</v>
      </c>
      <c r="B24" s="1457"/>
      <c r="C24" s="1457"/>
      <c r="D24" s="1457"/>
      <c r="E24" s="1457"/>
      <c r="F24" s="1457"/>
    </row>
    <row r="25" spans="1:52" ht="41.25" customHeight="1">
      <c r="A25" s="1639" t="s">
        <v>588</v>
      </c>
      <c r="B25" s="1639"/>
      <c r="C25" s="1639"/>
      <c r="D25" s="1639"/>
      <c r="E25" s="1639"/>
      <c r="F25" s="1639"/>
      <c r="G25" s="1639"/>
    </row>
    <row r="26" spans="1:52" ht="36" customHeight="1">
      <c r="A26" s="1639" t="s">
        <v>589</v>
      </c>
      <c r="B26" s="1639"/>
      <c r="C26" s="1639"/>
      <c r="D26" s="1639"/>
      <c r="E26" s="1639"/>
      <c r="F26" s="1639"/>
      <c r="G26" s="1639"/>
      <c r="AT26" s="456"/>
      <c r="AU26" s="456"/>
      <c r="AV26" s="456"/>
      <c r="AW26" s="456"/>
      <c r="AX26" s="456"/>
      <c r="AY26" s="456"/>
      <c r="AZ26" s="456"/>
    </row>
    <row r="27" spans="1:52" s="879" customFormat="1" ht="14.25" customHeight="1">
      <c r="A27" s="858" t="str">
        <f>+data!A1</f>
        <v>Fonte: AT - Autoridade Tributária e Aduaneira</v>
      </c>
      <c r="B27" s="858"/>
      <c r="C27" s="229"/>
      <c r="D27" s="229"/>
      <c r="E27" s="229"/>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c r="AD27" s="878"/>
      <c r="AE27" s="878"/>
      <c r="AF27" s="878"/>
      <c r="AG27" s="878"/>
      <c r="AH27" s="878"/>
      <c r="AI27" s="878"/>
      <c r="AJ27" s="878"/>
      <c r="AK27" s="878"/>
      <c r="AL27" s="878"/>
      <c r="AM27" s="878"/>
      <c r="AN27" s="878"/>
      <c r="AO27" s="878"/>
      <c r="AP27" s="878"/>
      <c r="AQ27" s="878"/>
      <c r="AR27" s="878"/>
      <c r="AS27" s="878"/>
    </row>
    <row r="28" spans="1:52" s="879" customFormat="1" ht="14.25" customHeight="1">
      <c r="A28" s="1638" t="str">
        <f>+data!A2</f>
        <v>Data: 2015-11</v>
      </c>
      <c r="B28" s="1638"/>
      <c r="C28" s="229"/>
      <c r="D28" s="229"/>
      <c r="E28" s="229"/>
      <c r="F28" s="878"/>
      <c r="G28" s="87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c r="AG28" s="878"/>
      <c r="AH28" s="878"/>
      <c r="AI28" s="878"/>
      <c r="AJ28" s="878"/>
      <c r="AK28" s="878"/>
      <c r="AL28" s="878"/>
      <c r="AM28" s="878"/>
      <c r="AN28" s="878"/>
      <c r="AO28" s="878"/>
      <c r="AP28" s="878"/>
      <c r="AQ28" s="878"/>
      <c r="AR28" s="878"/>
      <c r="AS28" s="878"/>
    </row>
    <row r="29" spans="1:52">
      <c r="A29" s="646" t="s">
        <v>54</v>
      </c>
      <c r="C29" s="647"/>
      <c r="D29" s="647"/>
      <c r="E29" s="647"/>
    </row>
    <row r="30" spans="1:52" ht="15.95" customHeight="1"/>
    <row r="34" spans="3:5" ht="21" customHeight="1">
      <c r="E34" s="757"/>
    </row>
    <row r="37" spans="3:5" ht="14.25" customHeight="1"/>
    <row r="39" spans="3:5">
      <c r="C39" s="757"/>
      <c r="D39" s="757"/>
    </row>
  </sheetData>
  <mergeCells count="4">
    <mergeCell ref="A28:B28"/>
    <mergeCell ref="F6:G7"/>
    <mergeCell ref="A25:G25"/>
    <mergeCell ref="A26:G26"/>
  </mergeCells>
  <phoneticPr fontId="37" type="noConversion"/>
  <printOptions horizontalCentered="1"/>
  <pageMargins left="0.6692913385826772" right="0.39370078740157483" top="0.78740157480314965" bottom="0" header="0.55118110236220474" footer="0"/>
  <pageSetup paperSize="9" scale="98" orientation="portrait" r:id="rId1"/>
  <headerFooter alignWithMargins="0"/>
  <ignoredErrors>
    <ignoredError sqref="F8" twoDigitTextYear="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2" enableFormatConditionsCalculation="0">
    <tabColor theme="6" tint="0.59999389629810485"/>
    <pageSetUpPr fitToPage="1"/>
  </sheetPr>
  <dimension ref="A1:AT39"/>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6.5703125" style="26" customWidth="1"/>
    <col min="12" max="12" width="14.7109375" style="26" customWidth="1"/>
    <col min="13" max="13" width="6.5703125" style="26" customWidth="1"/>
    <col min="14" max="14" width="16.28515625" style="26" customWidth="1"/>
    <col min="15" max="15" width="6.5703125" style="26" customWidth="1"/>
    <col min="16" max="16" width="16.28515625" style="26" customWidth="1"/>
    <col min="17" max="17" width="6.5703125" style="26" customWidth="1"/>
    <col min="18" max="18" width="14.7109375" style="26" customWidth="1"/>
    <col min="19" max="19" width="4" style="26" customWidth="1"/>
    <col min="20" max="20" width="12.7109375" style="26" customWidth="1"/>
    <col min="21" max="21" width="6.5703125" style="26" customWidth="1"/>
    <col min="22" max="22" width="14.7109375" style="26" customWidth="1"/>
    <col min="23" max="23" width="6.5703125" style="26" customWidth="1"/>
    <col min="24" max="24" width="14.7109375" style="26" customWidth="1"/>
    <col min="25" max="25" width="5.5703125" style="26" customWidth="1"/>
    <col min="26" max="26" width="13.7109375" style="26" customWidth="1"/>
    <col min="27" max="27" width="6.5703125" style="26" customWidth="1"/>
    <col min="28" max="28" width="14.7109375" style="26" customWidth="1"/>
    <col min="29" max="29" width="6.5703125" style="26" customWidth="1"/>
    <col min="30" max="30" width="14.7109375" style="26" customWidth="1"/>
    <col min="31" max="31" width="6.5703125" style="26" customWidth="1"/>
    <col min="32" max="32" width="13.7109375" style="26" customWidth="1"/>
    <col min="33" max="33" width="6.5703125" style="26" customWidth="1"/>
    <col min="34" max="34" width="14.7109375" style="26" customWidth="1"/>
    <col min="35" max="35" width="6.5703125" style="26" customWidth="1"/>
    <col min="36" max="36" width="13.7109375" style="26" customWidth="1"/>
    <col min="37" max="37" width="5.5703125" style="26" customWidth="1"/>
    <col min="38" max="38" width="14.7109375" style="26" customWidth="1"/>
    <col min="39" max="39" width="5.5703125" style="26" customWidth="1"/>
    <col min="40" max="40" width="14.7109375" style="26" customWidth="1"/>
    <col min="41" max="41" width="7.5703125" style="26" customWidth="1"/>
    <col min="42" max="42" width="18.28515625" style="26" customWidth="1"/>
    <col min="43" max="43" width="5.5703125" style="26" customWidth="1"/>
    <col min="44" max="44" width="14.7109375" style="26" customWidth="1"/>
    <col min="45" max="45" width="7.5703125" style="26" customWidth="1"/>
    <col min="46" max="46" width="17.28515625" style="26" customWidth="1"/>
  </cols>
  <sheetData>
    <row r="1" spans="1:46" s="195" customFormat="1" ht="27.75">
      <c r="A1" s="1183" t="s">
        <v>707</v>
      </c>
      <c r="B1" s="206"/>
      <c r="C1" s="206"/>
      <c r="D1" s="206"/>
      <c r="E1" s="206"/>
      <c r="F1" s="206"/>
      <c r="G1" s="206"/>
      <c r="H1" s="206"/>
      <c r="I1" s="206"/>
    </row>
    <row r="2" spans="1:46" s="195" customFormat="1"/>
    <row r="3" spans="1:46" s="454" customFormat="1" ht="26.25">
      <c r="A3" s="706" t="s">
        <v>534</v>
      </c>
      <c r="C3" s="662"/>
      <c r="D3" s="662"/>
      <c r="E3" s="662"/>
      <c r="F3" s="662"/>
      <c r="G3" s="662"/>
      <c r="H3" s="662"/>
    </row>
    <row r="4" spans="1:46"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row>
    <row r="5" spans="1:46" s="454" customFormat="1" ht="27" customHeight="1">
      <c r="A5" s="663" t="s">
        <v>144</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row>
    <row r="6" spans="1:46" ht="21" customHeight="1">
      <c r="A6" s="319" t="s">
        <v>626</v>
      </c>
      <c r="B6" s="14"/>
      <c r="C6" s="27"/>
      <c r="D6" s="27"/>
      <c r="E6" s="27"/>
      <c r="F6" s="27"/>
      <c r="G6" s="27"/>
      <c r="H6" s="27"/>
      <c r="I6" s="27"/>
    </row>
    <row r="7" spans="1:46" ht="25.5" customHeight="1">
      <c r="A7" s="272" t="s">
        <v>153</v>
      </c>
      <c r="B7" s="272"/>
      <c r="C7" s="272"/>
      <c r="D7" s="272"/>
      <c r="E7" s="272"/>
      <c r="F7" s="272"/>
      <c r="G7" s="272"/>
      <c r="H7" s="272"/>
      <c r="I7" s="272"/>
    </row>
    <row r="8" spans="1:46" ht="21" customHeight="1" thickBot="1">
      <c r="A8" s="16"/>
      <c r="B8" s="17"/>
    </row>
    <row r="9" spans="1:46" ht="13.5" customHeight="1" thickTop="1">
      <c r="A9" s="1640" t="s">
        <v>72</v>
      </c>
      <c r="B9" s="29"/>
      <c r="C9" s="264"/>
      <c r="D9" s="90"/>
      <c r="E9" s="264"/>
      <c r="F9" s="722"/>
      <c r="G9" s="1054"/>
      <c r="H9" s="116"/>
      <c r="I9" s="1613" t="s">
        <v>435</v>
      </c>
      <c r="J9" s="1614"/>
    </row>
    <row r="10" spans="1:46" s="33" customFormat="1" ht="13.5" thickBot="1">
      <c r="A10" s="1641"/>
      <c r="B10" s="850" t="s">
        <v>58</v>
      </c>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row>
    <row r="11" spans="1:46" s="33" customFormat="1" ht="18" customHeight="1" thickTop="1" thickBot="1">
      <c r="A11" s="1642"/>
      <c r="B11" s="34"/>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row>
    <row r="12" spans="1:46" ht="20.100000000000001" customHeight="1" thickTop="1">
      <c r="A12" s="35" t="s">
        <v>74</v>
      </c>
      <c r="B12" s="36" t="s">
        <v>75</v>
      </c>
      <c r="C12" s="905">
        <v>11048</v>
      </c>
      <c r="D12" s="1134">
        <f t="shared" ref="D12:D34" si="0">+C12/C$34</f>
        <v>5.942212947225748E-2</v>
      </c>
      <c r="E12" s="905">
        <v>10198</v>
      </c>
      <c r="F12" s="1134">
        <f>+E12/E$34</f>
        <v>5.9006983862475194E-2</v>
      </c>
      <c r="G12" s="906">
        <v>9512</v>
      </c>
      <c r="H12" s="1135">
        <f>+G12/G$34</f>
        <v>5.8374450745022954E-2</v>
      </c>
      <c r="I12" s="1386">
        <f>IF(C12&gt;0,(E12-C12)/C12,"-")</f>
        <v>-7.6937002172338884E-2</v>
      </c>
      <c r="J12" s="1387">
        <f>IF(E12&gt;0,(G12-E12)/E12,"-")</f>
        <v>-6.7268091782702488E-2</v>
      </c>
    </row>
    <row r="13" spans="1:46" ht="20.100000000000001" customHeight="1">
      <c r="A13" s="37" t="s">
        <v>76</v>
      </c>
      <c r="B13" s="38" t="s">
        <v>77</v>
      </c>
      <c r="C13" s="73">
        <v>1863</v>
      </c>
      <c r="D13" s="1094">
        <f t="shared" si="0"/>
        <v>1.002022331705428E-2</v>
      </c>
      <c r="E13" s="73">
        <v>1832</v>
      </c>
      <c r="F13" s="1094">
        <f t="shared" ref="F13:H34" si="1">+E13/E$34</f>
        <v>1.0600195571293837E-2</v>
      </c>
      <c r="G13" s="907">
        <v>1778</v>
      </c>
      <c r="H13" s="1095">
        <f t="shared" si="1"/>
        <v>1.091145641554361E-2</v>
      </c>
      <c r="I13" s="1377">
        <f t="shared" ref="I13:I34" si="2">IF(C13&gt;0,(E13-C13)/C13,"-")</f>
        <v>-1.6639828234031134E-2</v>
      </c>
      <c r="J13" s="1378">
        <f t="shared" ref="J13:J34" si="3">IF(E13&gt;0,(G13-E13)/E13,"-")</f>
        <v>-2.9475982532751091E-2</v>
      </c>
    </row>
    <row r="14" spans="1:46" ht="20.100000000000001" customHeight="1">
      <c r="A14" s="37" t="s">
        <v>78</v>
      </c>
      <c r="B14" s="38" t="s">
        <v>79</v>
      </c>
      <c r="C14" s="73">
        <v>12924</v>
      </c>
      <c r="D14" s="1094">
        <f t="shared" si="0"/>
        <v>6.9512273832318588E-2</v>
      </c>
      <c r="E14" s="73">
        <v>12129</v>
      </c>
      <c r="F14" s="1094">
        <f t="shared" si="1"/>
        <v>7.0180006596191571E-2</v>
      </c>
      <c r="G14" s="907">
        <v>11577</v>
      </c>
      <c r="H14" s="1095">
        <f t="shared" si="1"/>
        <v>7.1047205243390532E-2</v>
      </c>
      <c r="I14" s="1377">
        <f t="shared" si="2"/>
        <v>-6.1513463324048286E-2</v>
      </c>
      <c r="J14" s="1378">
        <f t="shared" si="3"/>
        <v>-4.5510759337125894E-2</v>
      </c>
    </row>
    <row r="15" spans="1:46" ht="20.100000000000001" customHeight="1">
      <c r="A15" s="37" t="s">
        <v>80</v>
      </c>
      <c r="B15" s="38" t="s">
        <v>81</v>
      </c>
      <c r="C15" s="73">
        <v>1640</v>
      </c>
      <c r="D15" s="1094">
        <f t="shared" si="0"/>
        <v>8.8208085023988303E-3</v>
      </c>
      <c r="E15" s="73">
        <v>1609</v>
      </c>
      <c r="F15" s="1094">
        <f t="shared" si="1"/>
        <v>9.3098879226046864E-3</v>
      </c>
      <c r="G15" s="907">
        <v>1478</v>
      </c>
      <c r="H15" s="1095">
        <f t="shared" si="1"/>
        <v>9.0703782801875438E-3</v>
      </c>
      <c r="I15" s="1377">
        <f t="shared" si="2"/>
        <v>-1.8902439024390243E-2</v>
      </c>
      <c r="J15" s="1378">
        <f t="shared" si="3"/>
        <v>-8.141702921068987E-2</v>
      </c>
    </row>
    <row r="16" spans="1:46" ht="20.100000000000001" customHeight="1">
      <c r="A16" s="37" t="s">
        <v>82</v>
      </c>
      <c r="B16" s="38" t="s">
        <v>83</v>
      </c>
      <c r="C16" s="73">
        <v>2620</v>
      </c>
      <c r="D16" s="1094">
        <f t="shared" si="0"/>
        <v>1.4091779436759105E-2</v>
      </c>
      <c r="E16" s="73">
        <v>2523</v>
      </c>
      <c r="F16" s="1094">
        <f t="shared" si="1"/>
        <v>1.4598413442344077E-2</v>
      </c>
      <c r="G16" s="907">
        <v>2321</v>
      </c>
      <c r="H16" s="1095">
        <f t="shared" si="1"/>
        <v>1.4243807840538086E-2</v>
      </c>
      <c r="I16" s="1377">
        <f t="shared" si="2"/>
        <v>-3.7022900763358776E-2</v>
      </c>
      <c r="J16" s="1378">
        <f t="shared" si="3"/>
        <v>-8.0063416567578274E-2</v>
      </c>
    </row>
    <row r="17" spans="1:10" ht="20.100000000000001" customHeight="1">
      <c r="A17" s="37" t="s">
        <v>84</v>
      </c>
      <c r="B17" s="38" t="s">
        <v>85</v>
      </c>
      <c r="C17" s="73">
        <v>6346</v>
      </c>
      <c r="D17" s="1094">
        <f t="shared" si="0"/>
        <v>3.4132226070867668E-2</v>
      </c>
      <c r="E17" s="73">
        <v>5917</v>
      </c>
      <c r="F17" s="1094">
        <f t="shared" si="1"/>
        <v>3.4236548687415741E-2</v>
      </c>
      <c r="G17" s="907">
        <v>5550</v>
      </c>
      <c r="H17" s="1095">
        <f t="shared" si="1"/>
        <v>3.4059945504087197E-2</v>
      </c>
      <c r="I17" s="1377">
        <f t="shared" si="2"/>
        <v>-6.7601638827607946E-2</v>
      </c>
      <c r="J17" s="1378">
        <f t="shared" si="3"/>
        <v>-6.2024674666215987E-2</v>
      </c>
    </row>
    <row r="18" spans="1:10" ht="20.100000000000001" customHeight="1">
      <c r="A18" s="37" t="s">
        <v>86</v>
      </c>
      <c r="B18" s="38" t="s">
        <v>87</v>
      </c>
      <c r="C18" s="73">
        <v>2532</v>
      </c>
      <c r="D18" s="1094">
        <f t="shared" si="0"/>
        <v>1.3618467761020632E-2</v>
      </c>
      <c r="E18" s="73">
        <v>2327</v>
      </c>
      <c r="F18" s="1094">
        <f t="shared" si="1"/>
        <v>1.3464331383406528E-2</v>
      </c>
      <c r="G18" s="907">
        <v>2231</v>
      </c>
      <c r="H18" s="1095">
        <f t="shared" si="1"/>
        <v>1.3691484399931267E-2</v>
      </c>
      <c r="I18" s="1377">
        <f t="shared" si="2"/>
        <v>-8.0963665086887834E-2</v>
      </c>
      <c r="J18" s="1378">
        <f t="shared" si="3"/>
        <v>-4.1254834550923936E-2</v>
      </c>
    </row>
    <row r="19" spans="1:10" ht="20.100000000000001" customHeight="1">
      <c r="A19" s="37" t="s">
        <v>88</v>
      </c>
      <c r="B19" s="38" t="s">
        <v>89</v>
      </c>
      <c r="C19" s="73">
        <v>10389</v>
      </c>
      <c r="D19" s="1094">
        <f t="shared" si="0"/>
        <v>5.5877670445988681E-2</v>
      </c>
      <c r="E19" s="73">
        <v>9512</v>
      </c>
      <c r="F19" s="1094">
        <f t="shared" si="1"/>
        <v>5.5037696656193763E-2</v>
      </c>
      <c r="G19" s="907">
        <v>8871</v>
      </c>
      <c r="H19" s="1095">
        <f t="shared" si="1"/>
        <v>5.4440680462478824E-2</v>
      </c>
      <c r="I19" s="1377">
        <f t="shared" si="2"/>
        <v>-8.4416209452305324E-2</v>
      </c>
      <c r="J19" s="1378">
        <f t="shared" si="3"/>
        <v>-6.7388561816652648E-2</v>
      </c>
    </row>
    <row r="20" spans="1:10" ht="20.100000000000001" customHeight="1">
      <c r="A20" s="37" t="s">
        <v>90</v>
      </c>
      <c r="B20" s="38" t="s">
        <v>91</v>
      </c>
      <c r="C20" s="73">
        <v>1734</v>
      </c>
      <c r="D20" s="1094">
        <f t="shared" si="0"/>
        <v>9.3263914287558362E-3</v>
      </c>
      <c r="E20" s="73">
        <v>1631</v>
      </c>
      <c r="F20" s="1094">
        <f t="shared" si="1"/>
        <v>9.4371828475874713E-3</v>
      </c>
      <c r="G20" s="907">
        <v>1511</v>
      </c>
      <c r="H20" s="1095">
        <f t="shared" si="1"/>
        <v>9.2728968750767117E-3</v>
      </c>
      <c r="I20" s="1377">
        <f t="shared" si="2"/>
        <v>-5.9400230680507496E-2</v>
      </c>
      <c r="J20" s="1378">
        <f t="shared" si="3"/>
        <v>-7.3574494175352542E-2</v>
      </c>
    </row>
    <row r="21" spans="1:10" ht="20.100000000000001" customHeight="1">
      <c r="A21" s="40">
        <v>10</v>
      </c>
      <c r="B21" s="38" t="s">
        <v>92</v>
      </c>
      <c r="C21" s="73">
        <v>8383</v>
      </c>
      <c r="D21" s="1094">
        <f t="shared" si="0"/>
        <v>4.5088315655859385E-2</v>
      </c>
      <c r="E21" s="73">
        <v>7535</v>
      </c>
      <c r="F21" s="1094">
        <f t="shared" si="1"/>
        <v>4.359851180660429E-2</v>
      </c>
      <c r="G21" s="907">
        <v>7059</v>
      </c>
      <c r="H21" s="1095">
        <f t="shared" si="1"/>
        <v>4.3320568524928195E-2</v>
      </c>
      <c r="I21" s="1377">
        <f t="shared" si="2"/>
        <v>-0.10115710366217345</v>
      </c>
      <c r="J21" s="1378">
        <f t="shared" si="3"/>
        <v>-6.3171864631718644E-2</v>
      </c>
    </row>
    <row r="22" spans="1:10" ht="20.100000000000001" customHeight="1">
      <c r="A22" s="41">
        <f t="shared" ref="A22:A33" si="4">A21+1</f>
        <v>11</v>
      </c>
      <c r="B22" s="42" t="s">
        <v>93</v>
      </c>
      <c r="C22" s="73">
        <v>55478</v>
      </c>
      <c r="D22" s="1094">
        <f t="shared" si="0"/>
        <v>0.29839074030248919</v>
      </c>
      <c r="E22" s="73">
        <v>51204</v>
      </c>
      <c r="F22" s="1094">
        <f t="shared" si="1"/>
        <v>0.29627315176448127</v>
      </c>
      <c r="G22" s="907">
        <v>48538</v>
      </c>
      <c r="H22" s="1095">
        <f t="shared" si="1"/>
        <v>0.29787416844637554</v>
      </c>
      <c r="I22" s="1377">
        <f t="shared" si="2"/>
        <v>-7.7039547207902237E-2</v>
      </c>
      <c r="J22" s="1378">
        <f t="shared" si="3"/>
        <v>-5.2066244824623076E-2</v>
      </c>
    </row>
    <row r="23" spans="1:10" ht="20.100000000000001" customHeight="1">
      <c r="A23" s="41">
        <f t="shared" si="4"/>
        <v>12</v>
      </c>
      <c r="B23" s="42" t="s">
        <v>94</v>
      </c>
      <c r="C23" s="73">
        <v>1572</v>
      </c>
      <c r="D23" s="1094">
        <f t="shared" si="0"/>
        <v>8.4550676620554627E-3</v>
      </c>
      <c r="E23" s="73">
        <v>1427</v>
      </c>
      <c r="F23" s="1094">
        <f t="shared" si="1"/>
        <v>8.2568117250198178E-3</v>
      </c>
      <c r="G23" s="907">
        <v>1325</v>
      </c>
      <c r="H23" s="1095">
        <f t="shared" si="1"/>
        <v>8.1314284311559508E-3</v>
      </c>
      <c r="I23" s="1377">
        <f t="shared" si="2"/>
        <v>-9.2239185750636138E-2</v>
      </c>
      <c r="J23" s="1378">
        <f t="shared" si="3"/>
        <v>-7.1478626489138053E-2</v>
      </c>
    </row>
    <row r="24" spans="1:10" ht="20.100000000000001" customHeight="1">
      <c r="A24" s="41">
        <f t="shared" si="4"/>
        <v>13</v>
      </c>
      <c r="B24" s="42" t="s">
        <v>95</v>
      </c>
      <c r="C24" s="73">
        <v>32186</v>
      </c>
      <c r="D24" s="1094">
        <f t="shared" si="0"/>
        <v>0.17311374540134677</v>
      </c>
      <c r="E24" s="73">
        <v>30258</v>
      </c>
      <c r="F24" s="1094">
        <f t="shared" si="1"/>
        <v>0.17507681091496122</v>
      </c>
      <c r="G24" s="907">
        <v>28504</v>
      </c>
      <c r="H24" s="1095">
        <f t="shared" si="1"/>
        <v>0.17492697056729753</v>
      </c>
      <c r="I24" s="1377">
        <f t="shared" si="2"/>
        <v>-5.990182066737091E-2</v>
      </c>
      <c r="J24" s="1378">
        <f t="shared" si="3"/>
        <v>-5.7968140657016325E-2</v>
      </c>
    </row>
    <row r="25" spans="1:10" ht="20.100000000000001" customHeight="1">
      <c r="A25" s="41">
        <f t="shared" si="4"/>
        <v>14</v>
      </c>
      <c r="B25" s="42" t="s">
        <v>96</v>
      </c>
      <c r="C25" s="73">
        <v>6679</v>
      </c>
      <c r="D25" s="1094">
        <f t="shared" si="0"/>
        <v>3.5923280480196211E-2</v>
      </c>
      <c r="E25" s="73">
        <v>6199</v>
      </c>
      <c r="F25" s="1094">
        <f t="shared" si="1"/>
        <v>3.5868238180376912E-2</v>
      </c>
      <c r="G25" s="907">
        <v>5674</v>
      </c>
      <c r="H25" s="1095">
        <f t="shared" si="1"/>
        <v>3.4820924466701035E-2</v>
      </c>
      <c r="I25" s="1377">
        <f t="shared" si="2"/>
        <v>-7.1867045964964821E-2</v>
      </c>
      <c r="J25" s="1378">
        <f t="shared" si="3"/>
        <v>-8.46910792063236E-2</v>
      </c>
    </row>
    <row r="26" spans="1:10" ht="20.100000000000001" customHeight="1">
      <c r="A26" s="41">
        <f t="shared" si="4"/>
        <v>15</v>
      </c>
      <c r="B26" s="42" t="s">
        <v>97</v>
      </c>
      <c r="C26" s="73">
        <v>12031</v>
      </c>
      <c r="D26" s="1094">
        <f t="shared" si="0"/>
        <v>6.470923603192702E-2</v>
      </c>
      <c r="E26" s="73">
        <v>10853</v>
      </c>
      <c r="F26" s="1094">
        <f t="shared" si="1"/>
        <v>6.2796900947189968E-2</v>
      </c>
      <c r="G26" s="907">
        <v>10377</v>
      </c>
      <c r="H26" s="1095">
        <f t="shared" si="1"/>
        <v>6.3682892701966268E-2</v>
      </c>
      <c r="I26" s="1377">
        <f t="shared" si="2"/>
        <v>-9.79137228825534E-2</v>
      </c>
      <c r="J26" s="1378">
        <f t="shared" si="3"/>
        <v>-4.3858840873491199E-2</v>
      </c>
    </row>
    <row r="27" spans="1:10" ht="20.100000000000001" customHeight="1">
      <c r="A27" s="41">
        <f t="shared" si="4"/>
        <v>16</v>
      </c>
      <c r="B27" s="42" t="s">
        <v>98</v>
      </c>
      <c r="C27" s="73">
        <v>3330</v>
      </c>
      <c r="D27" s="1094">
        <f t="shared" si="0"/>
        <v>1.7910544093285428E-2</v>
      </c>
      <c r="E27" s="73">
        <v>3201</v>
      </c>
      <c r="F27" s="1094">
        <f t="shared" si="1"/>
        <v>1.8521411584995401E-2</v>
      </c>
      <c r="G27" s="907">
        <v>2914</v>
      </c>
      <c r="H27" s="1095">
        <f t="shared" si="1"/>
        <v>1.7883005621425242E-2</v>
      </c>
      <c r="I27" s="1377">
        <f t="shared" si="2"/>
        <v>-3.8738738738738739E-2</v>
      </c>
      <c r="J27" s="1378">
        <f t="shared" si="3"/>
        <v>-8.9659481412058734E-2</v>
      </c>
    </row>
    <row r="28" spans="1:10" ht="20.100000000000001" customHeight="1">
      <c r="A28" s="41">
        <f t="shared" si="4"/>
        <v>17</v>
      </c>
      <c r="B28" s="42" t="s">
        <v>99</v>
      </c>
      <c r="C28" s="73">
        <v>2252</v>
      </c>
      <c r="D28" s="1094">
        <f>+C28/C$34</f>
        <v>1.2112476065489125E-2</v>
      </c>
      <c r="E28" s="73">
        <v>2208</v>
      </c>
      <c r="F28" s="1094">
        <f t="shared" si="1"/>
        <v>1.277578156190873E-2</v>
      </c>
      <c r="G28" s="907">
        <v>2071</v>
      </c>
      <c r="H28" s="1095">
        <f t="shared" si="1"/>
        <v>1.2709576061074699E-2</v>
      </c>
      <c r="I28" s="1377">
        <f t="shared" si="2"/>
        <v>-1.9538188277087035E-2</v>
      </c>
      <c r="J28" s="1378">
        <f t="shared" si="3"/>
        <v>-6.204710144927536E-2</v>
      </c>
    </row>
    <row r="29" spans="1:10" ht="20.100000000000001" customHeight="1">
      <c r="A29" s="41">
        <f t="shared" si="4"/>
        <v>18</v>
      </c>
      <c r="B29" s="42" t="s">
        <v>100</v>
      </c>
      <c r="C29" s="73">
        <v>4483</v>
      </c>
      <c r="D29" s="1094">
        <f t="shared" si="0"/>
        <v>2.4112002753813387E-2</v>
      </c>
      <c r="E29" s="73">
        <v>4279</v>
      </c>
      <c r="F29" s="1094">
        <f t="shared" si="1"/>
        <v>2.4758862909151927E-2</v>
      </c>
      <c r="G29" s="907">
        <v>4057</v>
      </c>
      <c r="H29" s="1095">
        <f t="shared" si="1"/>
        <v>2.4897513317131845E-2</v>
      </c>
      <c r="I29" s="1377">
        <f t="shared" si="2"/>
        <v>-4.5505242025429403E-2</v>
      </c>
      <c r="J29" s="1378">
        <f t="shared" si="3"/>
        <v>-5.1881280673054454E-2</v>
      </c>
    </row>
    <row r="30" spans="1:10" ht="20.100000000000001" customHeight="1">
      <c r="A30" s="41">
        <f t="shared" si="4"/>
        <v>19</v>
      </c>
      <c r="B30" s="42" t="s">
        <v>101</v>
      </c>
      <c r="C30" s="73">
        <v>539</v>
      </c>
      <c r="D30" s="1094">
        <f t="shared" si="0"/>
        <v>2.8990340138981521E-3</v>
      </c>
      <c r="E30" s="73">
        <v>552</v>
      </c>
      <c r="F30" s="1094">
        <f t="shared" si="1"/>
        <v>3.1939453904771824E-3</v>
      </c>
      <c r="G30" s="907">
        <v>624</v>
      </c>
      <c r="H30" s="1095">
        <f t="shared" si="1"/>
        <v>3.8294425215406143E-3</v>
      </c>
      <c r="I30" s="1377">
        <f t="shared" si="2"/>
        <v>2.4118738404452691E-2</v>
      </c>
      <c r="J30" s="1378">
        <f t="shared" si="3"/>
        <v>0.13043478260869565</v>
      </c>
    </row>
    <row r="31" spans="1:10" ht="20.100000000000001" customHeight="1">
      <c r="A31" s="41">
        <f t="shared" si="4"/>
        <v>20</v>
      </c>
      <c r="B31" s="38" t="s">
        <v>102</v>
      </c>
      <c r="C31" s="73">
        <v>324</v>
      </c>
      <c r="D31" s="1094">
        <f t="shared" si="0"/>
        <v>1.7426475334007443E-3</v>
      </c>
      <c r="E31" s="73">
        <v>365</v>
      </c>
      <c r="F31" s="1094">
        <f t="shared" si="1"/>
        <v>2.1119385281234992E-3</v>
      </c>
      <c r="G31" s="907">
        <v>404</v>
      </c>
      <c r="H31" s="1095">
        <f t="shared" si="1"/>
        <v>2.4793185556128334E-3</v>
      </c>
      <c r="I31" s="1377">
        <f t="shared" si="2"/>
        <v>0.12654320987654322</v>
      </c>
      <c r="J31" s="1378">
        <f t="shared" si="3"/>
        <v>0.10684931506849316</v>
      </c>
    </row>
    <row r="32" spans="1:10" ht="20.100000000000001" customHeight="1">
      <c r="A32" s="41">
        <f t="shared" si="4"/>
        <v>21</v>
      </c>
      <c r="B32" s="38" t="s">
        <v>103</v>
      </c>
      <c r="C32" s="73">
        <v>1280</v>
      </c>
      <c r="D32" s="1094">
        <f t="shared" si="0"/>
        <v>6.8845334652868915E-3</v>
      </c>
      <c r="E32" s="73">
        <v>1284</v>
      </c>
      <c r="F32" s="1094">
        <f t="shared" si="1"/>
        <v>7.4293947126317069E-3</v>
      </c>
      <c r="G32" s="907">
        <v>1392</v>
      </c>
      <c r="H32" s="1095">
        <f t="shared" si="1"/>
        <v>8.54260254805214E-3</v>
      </c>
      <c r="I32" s="1377">
        <f t="shared" si="2"/>
        <v>3.1250000000000002E-3</v>
      </c>
      <c r="J32" s="1378">
        <f t="shared" si="3"/>
        <v>8.4112149532710276E-2</v>
      </c>
    </row>
    <row r="33" spans="1:46" ht="20.100000000000001" customHeight="1" thickBot="1">
      <c r="A33" s="43">
        <f t="shared" si="4"/>
        <v>22</v>
      </c>
      <c r="B33" s="44" t="s">
        <v>104</v>
      </c>
      <c r="C33" s="73">
        <v>6291</v>
      </c>
      <c r="D33" s="1094">
        <f t="shared" si="0"/>
        <v>3.3836406273531121E-2</v>
      </c>
      <c r="E33" s="73">
        <v>5784</v>
      </c>
      <c r="F33" s="1094">
        <f t="shared" si="1"/>
        <v>3.3466993004565258E-2</v>
      </c>
      <c r="G33" s="907">
        <v>5180</v>
      </c>
      <c r="H33" s="1095">
        <f t="shared" si="1"/>
        <v>3.1789282470481378E-2</v>
      </c>
      <c r="I33" s="1377">
        <f t="shared" si="2"/>
        <v>-8.0591320934668573E-2</v>
      </c>
      <c r="J33" s="1378">
        <f t="shared" si="3"/>
        <v>-0.10442600276625173</v>
      </c>
    </row>
    <row r="34" spans="1:46" ht="21.75" customHeight="1" thickTop="1" thickBot="1">
      <c r="A34" s="45" t="s">
        <v>105</v>
      </c>
      <c r="B34" s="46"/>
      <c r="C34" s="84">
        <f>SUM(C12:C33)</f>
        <v>185924</v>
      </c>
      <c r="D34" s="48">
        <f t="shared" si="0"/>
        <v>1</v>
      </c>
      <c r="E34" s="84">
        <f>SUM(E12:E33)</f>
        <v>172827</v>
      </c>
      <c r="F34" s="48">
        <f t="shared" si="1"/>
        <v>1</v>
      </c>
      <c r="G34" s="908">
        <v>162948</v>
      </c>
      <c r="H34" s="138">
        <f t="shared" si="1"/>
        <v>1</v>
      </c>
      <c r="I34" s="1404">
        <f t="shared" si="2"/>
        <v>-7.0442761558486264E-2</v>
      </c>
      <c r="J34" s="1405">
        <f t="shared" si="3"/>
        <v>-5.7161207450224794E-2</v>
      </c>
    </row>
    <row r="35" spans="1:46" ht="13.5" thickTop="1">
      <c r="A35" s="573"/>
    </row>
    <row r="36" spans="1:46" s="16" customFormat="1" ht="14.25" customHeight="1">
      <c r="A36" s="16" t="str">
        <f>+data!A1</f>
        <v>Fonte: AT - Autoridade Tributária e Aduaneira</v>
      </c>
      <c r="B36" s="278"/>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c r="AQ36" s="852"/>
      <c r="AR36" s="852"/>
      <c r="AS36" s="852"/>
      <c r="AT36" s="852"/>
    </row>
    <row r="37" spans="1:46" s="16" customFormat="1" ht="14.25" customHeight="1">
      <c r="A37" s="852" t="str">
        <f>+data!A2</f>
        <v>Data: 2015-11</v>
      </c>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row>
    <row r="38" spans="1:46">
      <c r="A38" s="49" t="str">
        <f>+data!A3</f>
        <v xml:space="preserve"> </v>
      </c>
      <c r="C38" s="1010"/>
      <c r="D38" s="1010"/>
      <c r="E38" s="1010"/>
      <c r="F38" s="1010"/>
      <c r="G38" s="1010"/>
      <c r="H38" s="1010"/>
    </row>
    <row r="39" spans="1:46">
      <c r="A39" s="49"/>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I11" twoDigitTextYear="1"/>
    <ignoredError sqref="D34:F34 H34:J34" formula="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3" enableFormatConditionsCalculation="0">
    <tabColor theme="6" tint="0.59999389629810485"/>
    <pageSetUpPr fitToPage="1"/>
  </sheetPr>
  <dimension ref="A1:AO41"/>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2" width="6.5703125" style="26" customWidth="1"/>
    <col min="13" max="13" width="14.7109375" style="26" customWidth="1"/>
    <col min="14" max="14" width="4" style="26" customWidth="1"/>
    <col min="15" max="15" width="12.7109375" style="26" customWidth="1"/>
    <col min="16" max="16" width="6.5703125" style="26" customWidth="1"/>
    <col min="17" max="17" width="14.7109375" style="26" customWidth="1"/>
    <col min="18" max="18" width="6.5703125" style="26" customWidth="1"/>
    <col min="19" max="19" width="14.7109375" style="26" customWidth="1"/>
    <col min="20" max="20" width="5.5703125" style="26" customWidth="1"/>
    <col min="21" max="21" width="13.7109375" style="26" customWidth="1"/>
    <col min="22" max="22" width="6.5703125" style="26" customWidth="1"/>
    <col min="23" max="23" width="14.7109375" style="26" customWidth="1"/>
    <col min="24" max="24" width="6.5703125" style="26" customWidth="1"/>
    <col min="25" max="25" width="14.7109375" style="26" customWidth="1"/>
    <col min="26" max="26" width="6.5703125" style="26" customWidth="1"/>
    <col min="27" max="27" width="13.7109375" style="26" customWidth="1"/>
    <col min="28" max="28" width="6.5703125" style="26" customWidth="1"/>
    <col min="29" max="29" width="14.7109375" style="26" customWidth="1"/>
    <col min="30" max="30" width="6.5703125" style="26" customWidth="1"/>
    <col min="31" max="31" width="13.7109375" style="26" customWidth="1"/>
    <col min="32" max="32" width="5.5703125" style="26" customWidth="1"/>
    <col min="33" max="33" width="14.7109375" style="26" customWidth="1"/>
    <col min="34" max="34" width="5.5703125" style="26" customWidth="1"/>
    <col min="35" max="35" width="14.7109375" style="26" customWidth="1"/>
    <col min="36" max="36" width="7.5703125" style="26" customWidth="1"/>
    <col min="37" max="37" width="18.28515625" style="26" customWidth="1"/>
    <col min="38" max="38" width="5.5703125" style="26" customWidth="1"/>
    <col min="39" max="39" width="14.7109375" style="26" customWidth="1"/>
    <col min="40" max="40" width="7.5703125" style="26" customWidth="1"/>
    <col min="41" max="41" width="17.28515625" style="26" customWidth="1"/>
  </cols>
  <sheetData>
    <row r="1" spans="1:41" s="195" customFormat="1" ht="27.75">
      <c r="A1" s="1183" t="s">
        <v>707</v>
      </c>
      <c r="B1" s="206"/>
      <c r="C1" s="206"/>
      <c r="D1" s="206"/>
      <c r="E1" s="206"/>
      <c r="F1" s="206"/>
      <c r="G1" s="206"/>
      <c r="H1" s="206"/>
      <c r="I1" s="206"/>
    </row>
    <row r="2" spans="1:41" s="195" customFormat="1"/>
    <row r="3" spans="1:41" s="454" customFormat="1" ht="26.25">
      <c r="A3" s="706" t="s">
        <v>535</v>
      </c>
      <c r="C3" s="662"/>
      <c r="D3" s="662"/>
      <c r="E3" s="662"/>
      <c r="F3" s="662"/>
      <c r="G3" s="662"/>
      <c r="H3" s="662"/>
    </row>
    <row r="4" spans="1:41"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row>
    <row r="5" spans="1:41" s="454" customFormat="1" ht="27" customHeight="1">
      <c r="A5" s="663" t="s">
        <v>144</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row>
    <row r="6" spans="1:41" ht="21" customHeight="1">
      <c r="A6" s="319" t="s">
        <v>626</v>
      </c>
      <c r="B6" s="14"/>
      <c r="C6" s="27"/>
      <c r="D6" s="27"/>
      <c r="E6" s="27"/>
      <c r="F6" s="27"/>
      <c r="G6" s="27"/>
      <c r="H6" s="27"/>
      <c r="I6" s="27"/>
    </row>
    <row r="7" spans="1:41" ht="25.5" customHeight="1">
      <c r="A7" s="272" t="s">
        <v>106</v>
      </c>
      <c r="B7" s="272"/>
      <c r="C7" s="272"/>
      <c r="D7" s="272"/>
      <c r="E7" s="272"/>
      <c r="F7" s="272"/>
      <c r="G7" s="272"/>
      <c r="H7" s="272"/>
      <c r="I7" s="272"/>
    </row>
    <row r="8" spans="1:41" ht="21" customHeight="1">
      <c r="A8" s="16"/>
      <c r="B8" s="17"/>
    </row>
    <row r="9" spans="1:41" ht="21" customHeight="1" thickBot="1">
      <c r="A9" s="16" t="s">
        <v>141</v>
      </c>
      <c r="B9" s="17"/>
    </row>
    <row r="10" spans="1:41" ht="13.5" customHeight="1" thickTop="1">
      <c r="A10" s="1640" t="s">
        <v>72</v>
      </c>
      <c r="B10" s="29"/>
      <c r="C10" s="264"/>
      <c r="D10" s="90"/>
      <c r="E10" s="264"/>
      <c r="F10" s="722"/>
      <c r="G10" s="1054"/>
      <c r="H10" s="116"/>
      <c r="I10" s="1613" t="s">
        <v>435</v>
      </c>
      <c r="J10" s="1614"/>
    </row>
    <row r="11" spans="1:41" s="33" customFormat="1" ht="13.5" thickBot="1">
      <c r="A11" s="1641"/>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1:41" s="33" customFormat="1" ht="18" customHeight="1" thickTop="1" thickBot="1">
      <c r="A12" s="1642"/>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row>
    <row r="13" spans="1:41" ht="20.100000000000001" customHeight="1" thickTop="1">
      <c r="A13" s="35" t="s">
        <v>74</v>
      </c>
      <c r="B13" s="36" t="s">
        <v>75</v>
      </c>
      <c r="C13" s="905">
        <v>664.15361302999997</v>
      </c>
      <c r="D13" s="1134">
        <f t="shared" ref="D13:D35" si="0">+C13/C$35</f>
        <v>2.633474462034037E-2</v>
      </c>
      <c r="E13" s="905">
        <v>519.16648449000002</v>
      </c>
      <c r="F13" s="1134">
        <f>+E13/E$35</f>
        <v>2.2545113424133161E-2</v>
      </c>
      <c r="G13" s="906">
        <v>559.58323916999996</v>
      </c>
      <c r="H13" s="1135">
        <f>+G13/G$35</f>
        <v>1.4714370428727598E-2</v>
      </c>
      <c r="I13" s="1386">
        <f>IF(C13&gt;0,(E13-C13)/C13,"-")</f>
        <v>-0.21830360581573899</v>
      </c>
      <c r="J13" s="1387">
        <f>IF(E13&gt;0,(G13-E13)/E13,"-")</f>
        <v>7.7849314020536381E-2</v>
      </c>
    </row>
    <row r="14" spans="1:41" ht="20.100000000000001" customHeight="1">
      <c r="A14" s="37" t="s">
        <v>76</v>
      </c>
      <c r="B14" s="38" t="s">
        <v>77</v>
      </c>
      <c r="C14" s="73">
        <v>95.250980939999991</v>
      </c>
      <c r="D14" s="1094">
        <f t="shared" si="0"/>
        <v>3.7768525363401171E-3</v>
      </c>
      <c r="E14" s="73">
        <v>85.584675879999992</v>
      </c>
      <c r="F14" s="1094">
        <f t="shared" ref="F14:H35" si="1">+E14/E$35</f>
        <v>3.7165654616124187E-3</v>
      </c>
      <c r="G14" s="907">
        <v>80.449067020000001</v>
      </c>
      <c r="H14" s="1095">
        <f t="shared" si="1"/>
        <v>2.1154267853583627E-3</v>
      </c>
      <c r="I14" s="1377">
        <f t="shared" ref="I14:I35" si="2">IF(C14&gt;0,(E14-C14)/C14,"-")</f>
        <v>-0.10148247256465473</v>
      </c>
      <c r="J14" s="1378">
        <f t="shared" ref="J14:J35" si="3">IF(E14&gt;0,(G14-E14)/E14,"-")</f>
        <v>-6.0006172918160398E-2</v>
      </c>
    </row>
    <row r="15" spans="1:41" ht="20.100000000000001" customHeight="1">
      <c r="A15" s="37" t="s">
        <v>78</v>
      </c>
      <c r="B15" s="38" t="s">
        <v>79</v>
      </c>
      <c r="C15" s="73">
        <v>622.54521649000003</v>
      </c>
      <c r="D15" s="1094">
        <f t="shared" si="0"/>
        <v>2.468490567428128E-2</v>
      </c>
      <c r="E15" s="73">
        <v>576.91199950999999</v>
      </c>
      <c r="F15" s="1094">
        <f t="shared" si="1"/>
        <v>2.5052746764794159E-2</v>
      </c>
      <c r="G15" s="907">
        <v>568.30234258000007</v>
      </c>
      <c r="H15" s="1095">
        <f t="shared" si="1"/>
        <v>1.4943641265308441E-2</v>
      </c>
      <c r="I15" s="1377">
        <f t="shared" si="2"/>
        <v>-7.3301048295394064E-2</v>
      </c>
      <c r="J15" s="1378">
        <f t="shared" si="3"/>
        <v>-1.4923691892892717E-2</v>
      </c>
    </row>
    <row r="16" spans="1:41" ht="20.100000000000001" customHeight="1">
      <c r="A16" s="37" t="s">
        <v>80</v>
      </c>
      <c r="B16" s="38" t="s">
        <v>81</v>
      </c>
      <c r="C16" s="73">
        <v>53.237645329999999</v>
      </c>
      <c r="D16" s="1094">
        <f t="shared" si="0"/>
        <v>2.1109571136075072E-3</v>
      </c>
      <c r="E16" s="73">
        <v>46.275327689999997</v>
      </c>
      <c r="F16" s="1094">
        <f t="shared" si="1"/>
        <v>2.009533632616601E-3</v>
      </c>
      <c r="G16" s="907">
        <v>45.236351540000001</v>
      </c>
      <c r="H16" s="1095">
        <f t="shared" si="1"/>
        <v>1.1895003045319717E-3</v>
      </c>
      <c r="I16" s="1377">
        <f t="shared" si="2"/>
        <v>-0.13077809127062687</v>
      </c>
      <c r="J16" s="1378">
        <f t="shared" si="3"/>
        <v>-2.2452053866806369E-2</v>
      </c>
    </row>
    <row r="17" spans="1:10" ht="20.100000000000001" customHeight="1">
      <c r="A17" s="37" t="s">
        <v>82</v>
      </c>
      <c r="B17" s="38" t="s">
        <v>83</v>
      </c>
      <c r="C17" s="73">
        <v>114.32664794</v>
      </c>
      <c r="D17" s="1094">
        <f t="shared" si="0"/>
        <v>4.53323300172044E-3</v>
      </c>
      <c r="E17" s="73">
        <v>98.896488269999992</v>
      </c>
      <c r="F17" s="1094">
        <f t="shared" si="1"/>
        <v>4.2946388334098072E-3</v>
      </c>
      <c r="G17" s="907">
        <v>99.623594980000007</v>
      </c>
      <c r="H17" s="1095">
        <f t="shared" si="1"/>
        <v>2.6196254236483863E-3</v>
      </c>
      <c r="I17" s="1377">
        <f t="shared" si="2"/>
        <v>-0.13496555656996034</v>
      </c>
      <c r="J17" s="1378">
        <f t="shared" si="3"/>
        <v>7.3521994837159581E-3</v>
      </c>
    </row>
    <row r="18" spans="1:10" ht="20.100000000000001" customHeight="1">
      <c r="A18" s="37" t="s">
        <v>84</v>
      </c>
      <c r="B18" s="38" t="s">
        <v>85</v>
      </c>
      <c r="C18" s="73">
        <v>315.96645832000002</v>
      </c>
      <c r="D18" s="1094">
        <f t="shared" si="0"/>
        <v>1.2528571440707894E-2</v>
      </c>
      <c r="E18" s="73">
        <v>262.23705274000002</v>
      </c>
      <c r="F18" s="1094">
        <f t="shared" si="1"/>
        <v>1.138780001147699E-2</v>
      </c>
      <c r="G18" s="907">
        <v>471.89343564999996</v>
      </c>
      <c r="H18" s="1095">
        <f t="shared" si="1"/>
        <v>1.2408546805901699E-2</v>
      </c>
      <c r="I18" s="1377">
        <f t="shared" si="2"/>
        <v>-0.17004781414356548</v>
      </c>
      <c r="J18" s="1378">
        <f t="shared" si="3"/>
        <v>0.79949183656311062</v>
      </c>
    </row>
    <row r="19" spans="1:10" ht="20.100000000000001" customHeight="1">
      <c r="A19" s="37" t="s">
        <v>86</v>
      </c>
      <c r="B19" s="38" t="s">
        <v>87</v>
      </c>
      <c r="C19" s="73">
        <v>140.59716075999998</v>
      </c>
      <c r="D19" s="1094">
        <f t="shared" si="0"/>
        <v>5.5749005204798804E-3</v>
      </c>
      <c r="E19" s="73">
        <v>108.20075946</v>
      </c>
      <c r="F19" s="1094">
        <f t="shared" si="1"/>
        <v>4.6986823446420606E-3</v>
      </c>
      <c r="G19" s="907">
        <v>120.58575970999999</v>
      </c>
      <c r="H19" s="1095">
        <f t="shared" si="1"/>
        <v>3.1708303834015205E-3</v>
      </c>
      <c r="I19" s="1377">
        <f t="shared" si="2"/>
        <v>-0.23042002501957198</v>
      </c>
      <c r="J19" s="1378">
        <f t="shared" si="3"/>
        <v>0.11446315452691916</v>
      </c>
    </row>
    <row r="20" spans="1:10" ht="20.100000000000001" customHeight="1">
      <c r="A20" s="37" t="s">
        <v>88</v>
      </c>
      <c r="B20" s="38" t="s">
        <v>89</v>
      </c>
      <c r="C20" s="73">
        <v>762.20540421999999</v>
      </c>
      <c r="D20" s="1094">
        <f t="shared" si="0"/>
        <v>3.0222653727354373E-2</v>
      </c>
      <c r="E20" s="73">
        <v>705.92706538999994</v>
      </c>
      <c r="F20" s="1094">
        <f t="shared" si="1"/>
        <v>3.0655302747474581E-2</v>
      </c>
      <c r="G20" s="907">
        <v>431.62368613999996</v>
      </c>
      <c r="H20" s="1095">
        <f t="shared" si="1"/>
        <v>1.1349644448066427E-2</v>
      </c>
      <c r="I20" s="1377">
        <f t="shared" si="2"/>
        <v>-7.3836184469975363E-2</v>
      </c>
      <c r="J20" s="1378">
        <f t="shared" si="3"/>
        <v>-0.38857184077289486</v>
      </c>
    </row>
    <row r="21" spans="1:10" ht="20.100000000000001" customHeight="1">
      <c r="A21" s="37" t="s">
        <v>90</v>
      </c>
      <c r="B21" s="38" t="s">
        <v>91</v>
      </c>
      <c r="C21" s="73">
        <v>48.493870139999999</v>
      </c>
      <c r="D21" s="1094">
        <f t="shared" si="0"/>
        <v>1.9228589000104767E-3</v>
      </c>
      <c r="E21" s="73">
        <v>40.800973190000001</v>
      </c>
      <c r="F21" s="1094">
        <f t="shared" si="1"/>
        <v>1.7718065319397257E-3</v>
      </c>
      <c r="G21" s="907">
        <v>48.205395369999998</v>
      </c>
      <c r="H21" s="1095">
        <f t="shared" si="1"/>
        <v>1.2675719973127414E-3</v>
      </c>
      <c r="I21" s="1377">
        <f t="shared" si="2"/>
        <v>-0.15863648184380605</v>
      </c>
      <c r="J21" s="1378">
        <f t="shared" si="3"/>
        <v>0.18147660707795968</v>
      </c>
    </row>
    <row r="22" spans="1:10" ht="20.100000000000001" customHeight="1">
      <c r="A22" s="40">
        <v>10</v>
      </c>
      <c r="B22" s="38" t="s">
        <v>92</v>
      </c>
      <c r="C22" s="73">
        <v>389.01730320000001</v>
      </c>
      <c r="D22" s="1094">
        <f t="shared" si="0"/>
        <v>1.5425153355602938E-2</v>
      </c>
      <c r="E22" s="73">
        <v>310.11061814999999</v>
      </c>
      <c r="F22" s="1094">
        <f t="shared" si="1"/>
        <v>1.3466738067823916E-2</v>
      </c>
      <c r="G22" s="907">
        <v>272.11929887000002</v>
      </c>
      <c r="H22" s="1095">
        <f t="shared" si="1"/>
        <v>7.1554397703509328E-3</v>
      </c>
      <c r="I22" s="1377">
        <f t="shared" si="2"/>
        <v>-0.20283592632236422</v>
      </c>
      <c r="J22" s="1378">
        <f t="shared" si="3"/>
        <v>-0.12250892764214746</v>
      </c>
    </row>
    <row r="23" spans="1:10" ht="20.100000000000001" customHeight="1">
      <c r="A23" s="41">
        <f t="shared" ref="A23:A34" si="4">A22+1</f>
        <v>11</v>
      </c>
      <c r="B23" s="42" t="s">
        <v>93</v>
      </c>
      <c r="C23" s="73">
        <v>12207.616557089999</v>
      </c>
      <c r="D23" s="1094">
        <f t="shared" si="0"/>
        <v>0.48405136725422343</v>
      </c>
      <c r="E23" s="73">
        <v>11515.224875899999</v>
      </c>
      <c r="F23" s="1094">
        <f t="shared" si="1"/>
        <v>0.50005549026646723</v>
      </c>
      <c r="G23" s="907">
        <v>27610.450435939998</v>
      </c>
      <c r="H23" s="1095">
        <f t="shared" si="1"/>
        <v>0.72602316685010759</v>
      </c>
      <c r="I23" s="1377">
        <f t="shared" si="2"/>
        <v>-5.6718006987848027E-2</v>
      </c>
      <c r="J23" s="1378">
        <f t="shared" si="3"/>
        <v>1.3977343676305791</v>
      </c>
    </row>
    <row r="24" spans="1:10" ht="20.100000000000001" customHeight="1">
      <c r="A24" s="41">
        <f t="shared" si="4"/>
        <v>12</v>
      </c>
      <c r="B24" s="42" t="s">
        <v>94</v>
      </c>
      <c r="C24" s="73">
        <v>68.902169319999999</v>
      </c>
      <c r="D24" s="1094">
        <f t="shared" si="0"/>
        <v>2.7320803459179388E-3</v>
      </c>
      <c r="E24" s="73">
        <v>68.721602050000001</v>
      </c>
      <c r="F24" s="1094">
        <f t="shared" si="1"/>
        <v>2.984276449253794E-3</v>
      </c>
      <c r="G24" s="907">
        <v>66.503639640000003</v>
      </c>
      <c r="H24" s="1095">
        <f t="shared" si="1"/>
        <v>1.7487285537233341E-3</v>
      </c>
      <c r="I24" s="1377">
        <f t="shared" si="2"/>
        <v>-2.6206325835895668E-3</v>
      </c>
      <c r="J24" s="1378">
        <f t="shared" si="3"/>
        <v>-3.2274602800823358E-2</v>
      </c>
    </row>
    <row r="25" spans="1:10" ht="20.100000000000001" customHeight="1">
      <c r="A25" s="41">
        <f t="shared" si="4"/>
        <v>13</v>
      </c>
      <c r="B25" s="42" t="s">
        <v>95</v>
      </c>
      <c r="C25" s="73">
        <v>5109.1918264700007</v>
      </c>
      <c r="D25" s="1094">
        <f t="shared" si="0"/>
        <v>0.20258756306779321</v>
      </c>
      <c r="E25" s="73">
        <v>4829.29097602</v>
      </c>
      <c r="F25" s="1094">
        <f t="shared" si="1"/>
        <v>0.20971483342085961</v>
      </c>
      <c r="G25" s="907">
        <v>4071.8220281100002</v>
      </c>
      <c r="H25" s="1095">
        <f t="shared" si="1"/>
        <v>0.10706950002707571</v>
      </c>
      <c r="I25" s="1377">
        <f t="shared" si="2"/>
        <v>-5.4783781849777877E-2</v>
      </c>
      <c r="J25" s="1378">
        <f t="shared" si="3"/>
        <v>-0.15684889390000234</v>
      </c>
    </row>
    <row r="26" spans="1:10" ht="20.100000000000001" customHeight="1">
      <c r="A26" s="41">
        <f t="shared" si="4"/>
        <v>14</v>
      </c>
      <c r="B26" s="42" t="s">
        <v>96</v>
      </c>
      <c r="C26" s="73">
        <v>390.46565313999997</v>
      </c>
      <c r="D26" s="1094">
        <f t="shared" si="0"/>
        <v>1.5482582728932361E-2</v>
      </c>
      <c r="E26" s="73">
        <v>252.37735890000002</v>
      </c>
      <c r="F26" s="1094">
        <f t="shared" si="1"/>
        <v>1.0959636941265725E-2</v>
      </c>
      <c r="G26" s="907">
        <v>232.26217641</v>
      </c>
      <c r="H26" s="1095">
        <f t="shared" si="1"/>
        <v>6.1073875360319026E-3</v>
      </c>
      <c r="I26" s="1377">
        <f t="shared" si="2"/>
        <v>-0.35365029709921481</v>
      </c>
      <c r="J26" s="1378">
        <f t="shared" si="3"/>
        <v>-7.9702801303861426E-2</v>
      </c>
    </row>
    <row r="27" spans="1:10" ht="20.100000000000001" customHeight="1">
      <c r="A27" s="41">
        <f t="shared" si="4"/>
        <v>15</v>
      </c>
      <c r="B27" s="42" t="s">
        <v>97</v>
      </c>
      <c r="C27" s="73">
        <v>1058.7358890599999</v>
      </c>
      <c r="D27" s="1094">
        <f t="shared" si="0"/>
        <v>4.1980557979023891E-2</v>
      </c>
      <c r="E27" s="73">
        <v>1093.9057574799999</v>
      </c>
      <c r="F27" s="1094">
        <f t="shared" si="1"/>
        <v>4.75035082473124E-2</v>
      </c>
      <c r="G27" s="907">
        <v>601.69564744000002</v>
      </c>
      <c r="H27" s="1095">
        <f t="shared" si="1"/>
        <v>1.5821725923952396E-2</v>
      </c>
      <c r="I27" s="1377">
        <f t="shared" si="2"/>
        <v>3.3218736403869027E-2</v>
      </c>
      <c r="J27" s="1378">
        <f t="shared" si="3"/>
        <v>-0.44995659514023451</v>
      </c>
    </row>
    <row r="28" spans="1:10" ht="20.100000000000001" customHeight="1">
      <c r="A28" s="41">
        <f t="shared" si="4"/>
        <v>16</v>
      </c>
      <c r="B28" s="42" t="s">
        <v>98</v>
      </c>
      <c r="C28" s="73">
        <v>102.05117653000001</v>
      </c>
      <c r="D28" s="1094">
        <f t="shared" si="0"/>
        <v>4.0464910818778137E-3</v>
      </c>
      <c r="E28" s="73">
        <v>138.61859106</v>
      </c>
      <c r="F28" s="1094">
        <f t="shared" si="1"/>
        <v>6.0195947764448325E-3</v>
      </c>
      <c r="G28" s="907">
        <v>97.623829970000003</v>
      </c>
      <c r="H28" s="1095">
        <f t="shared" si="1"/>
        <v>2.5670411411541621E-3</v>
      </c>
      <c r="I28" s="1377">
        <f t="shared" si="2"/>
        <v>0.35832428173182562</v>
      </c>
      <c r="J28" s="1378">
        <f t="shared" si="3"/>
        <v>-0.29573782835706164</v>
      </c>
    </row>
    <row r="29" spans="1:10" ht="20.100000000000001" customHeight="1">
      <c r="A29" s="41">
        <f t="shared" si="4"/>
        <v>17</v>
      </c>
      <c r="B29" s="42" t="s">
        <v>99</v>
      </c>
      <c r="C29" s="73">
        <v>66.117788959999999</v>
      </c>
      <c r="D29" s="1094">
        <f>+C29/C$35</f>
        <v>2.621675246453127E-3</v>
      </c>
      <c r="E29" s="73">
        <v>88.627371580000002</v>
      </c>
      <c r="F29" s="1094">
        <f t="shared" si="1"/>
        <v>3.8486963323850366E-3</v>
      </c>
      <c r="G29" s="907">
        <v>69.651462209999991</v>
      </c>
      <c r="H29" s="1095">
        <f t="shared" si="1"/>
        <v>1.831501274735476E-3</v>
      </c>
      <c r="I29" s="1377">
        <f t="shared" si="2"/>
        <v>0.34044669330394384</v>
      </c>
      <c r="J29" s="1378">
        <f t="shared" si="3"/>
        <v>-0.21410890373603483</v>
      </c>
    </row>
    <row r="30" spans="1:10" ht="20.100000000000001" customHeight="1">
      <c r="A30" s="41">
        <f t="shared" si="4"/>
        <v>18</v>
      </c>
      <c r="B30" s="42" t="s">
        <v>100</v>
      </c>
      <c r="C30" s="73">
        <v>371.35896828</v>
      </c>
      <c r="D30" s="1094">
        <f t="shared" si="0"/>
        <v>1.4724972356184611E-2</v>
      </c>
      <c r="E30" s="73">
        <v>392.72786851999996</v>
      </c>
      <c r="F30" s="1094">
        <f t="shared" si="1"/>
        <v>1.7054441311440238E-2</v>
      </c>
      <c r="G30" s="907">
        <v>680.89401776</v>
      </c>
      <c r="H30" s="1095">
        <f t="shared" si="1"/>
        <v>1.7904265350916888E-2</v>
      </c>
      <c r="I30" s="1377">
        <f t="shared" si="2"/>
        <v>5.7542437547618557E-2</v>
      </c>
      <c r="J30" s="1378">
        <f t="shared" si="3"/>
        <v>0.7337552853734518</v>
      </c>
    </row>
    <row r="31" spans="1:10" ht="20.100000000000001" customHeight="1">
      <c r="A31" s="41">
        <f t="shared" si="4"/>
        <v>19</v>
      </c>
      <c r="B31" s="42" t="s">
        <v>101</v>
      </c>
      <c r="C31" s="73">
        <v>66.904110430000003</v>
      </c>
      <c r="D31" s="1094">
        <f t="shared" si="0"/>
        <v>2.652854140455478E-3</v>
      </c>
      <c r="E31" s="73">
        <v>33.728918149999998</v>
      </c>
      <c r="F31" s="1094">
        <f t="shared" si="1"/>
        <v>1.4646983348935742E-3</v>
      </c>
      <c r="G31" s="907">
        <v>28.076723449999999</v>
      </c>
      <c r="H31" s="1095">
        <f t="shared" si="1"/>
        <v>7.3828392337307739E-4</v>
      </c>
      <c r="I31" s="1377">
        <f t="shared" si="2"/>
        <v>-0.49586179484009923</v>
      </c>
      <c r="J31" s="1378">
        <f t="shared" si="3"/>
        <v>-0.16757711216420973</v>
      </c>
    </row>
    <row r="32" spans="1:10" ht="20.100000000000001" customHeight="1">
      <c r="A32" s="41">
        <f t="shared" si="4"/>
        <v>20</v>
      </c>
      <c r="B32" s="38" t="s">
        <v>102</v>
      </c>
      <c r="C32" s="73">
        <v>16.0935804</v>
      </c>
      <c r="D32" s="1094">
        <f t="shared" si="0"/>
        <v>6.3813599978378979E-4</v>
      </c>
      <c r="E32" s="73">
        <v>16.997731160000001</v>
      </c>
      <c r="F32" s="1094">
        <f t="shared" si="1"/>
        <v>7.3813658701711495E-4</v>
      </c>
      <c r="G32" s="907">
        <v>15.07028019</v>
      </c>
      <c r="H32" s="1095">
        <f t="shared" si="1"/>
        <v>3.9627649589591861E-4</v>
      </c>
      <c r="I32" s="1377">
        <f t="shared" si="2"/>
        <v>5.6180833445862693E-2</v>
      </c>
      <c r="J32" s="1378">
        <f t="shared" si="3"/>
        <v>-0.11339460260059793</v>
      </c>
    </row>
    <row r="33" spans="1:41" ht="20.100000000000001" customHeight="1">
      <c r="A33" s="41">
        <f t="shared" si="4"/>
        <v>21</v>
      </c>
      <c r="B33" s="38" t="s">
        <v>103</v>
      </c>
      <c r="C33" s="73">
        <v>229.31293099000001</v>
      </c>
      <c r="D33" s="1094">
        <f t="shared" si="0"/>
        <v>9.0926215822462256E-3</v>
      </c>
      <c r="E33" s="73">
        <v>128.6656605</v>
      </c>
      <c r="F33" s="1094">
        <f t="shared" si="1"/>
        <v>5.5873828462040939E-3</v>
      </c>
      <c r="G33" s="907">
        <v>310.9036658</v>
      </c>
      <c r="H33" s="1095">
        <f t="shared" si="1"/>
        <v>8.1752836504109978E-3</v>
      </c>
      <c r="I33" s="1377">
        <f t="shared" si="2"/>
        <v>-0.43890795889913897</v>
      </c>
      <c r="J33" s="1378">
        <f t="shared" si="3"/>
        <v>1.4163686300743779</v>
      </c>
    </row>
    <row r="34" spans="1:41" ht="20.100000000000001" customHeight="1" thickBot="1">
      <c r="A34" s="43">
        <f t="shared" si="4"/>
        <v>22</v>
      </c>
      <c r="B34" s="44" t="s">
        <v>104</v>
      </c>
      <c r="C34" s="73">
        <v>2327.1267262399997</v>
      </c>
      <c r="D34" s="1094">
        <f t="shared" si="0"/>
        <v>9.2274267326662732E-2</v>
      </c>
      <c r="E34" s="73">
        <v>1714.89594775</v>
      </c>
      <c r="F34" s="1094">
        <f t="shared" si="1"/>
        <v>7.4470376666533042E-2</v>
      </c>
      <c r="G34" s="907">
        <v>1547.1338495299999</v>
      </c>
      <c r="H34" s="1095">
        <f t="shared" si="1"/>
        <v>4.0682241660014669E-2</v>
      </c>
      <c r="I34" s="1377">
        <f t="shared" si="2"/>
        <v>-0.26308441718564984</v>
      </c>
      <c r="J34" s="1378">
        <f t="shared" si="3"/>
        <v>-9.7826400744668793E-2</v>
      </c>
    </row>
    <row r="35" spans="1:41" ht="21" customHeight="1" thickTop="1" thickBot="1">
      <c r="A35" s="45" t="s">
        <v>105</v>
      </c>
      <c r="B35" s="46"/>
      <c r="C35" s="84">
        <f>SUM(C13:C34)</f>
        <v>25219.671677280003</v>
      </c>
      <c r="D35" s="48">
        <f t="shared" si="0"/>
        <v>1</v>
      </c>
      <c r="E35" s="84">
        <f>SUM(E13:E34)</f>
        <v>23027.894103839997</v>
      </c>
      <c r="F35" s="48">
        <f t="shared" si="1"/>
        <v>1</v>
      </c>
      <c r="G35" s="908">
        <v>38029.709927479991</v>
      </c>
      <c r="H35" s="138">
        <f t="shared" si="1"/>
        <v>1</v>
      </c>
      <c r="I35" s="1404">
        <f t="shared" si="2"/>
        <v>-8.6907458649215605E-2</v>
      </c>
      <c r="J35" s="1405">
        <f t="shared" si="3"/>
        <v>0.65146277623095283</v>
      </c>
    </row>
    <row r="36" spans="1:41" ht="13.5" thickTop="1">
      <c r="A36" s="573"/>
      <c r="B36" s="51"/>
      <c r="C36" s="52"/>
    </row>
    <row r="37" spans="1:41" s="16" customFormat="1" ht="14.25" customHeight="1">
      <c r="A37" s="16" t="str">
        <f>+data!A1</f>
        <v>Fonte: AT - Autoridade Tributária e Aduaneira</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row>
    <row r="38" spans="1:41" s="16" customFormat="1" ht="14.25" customHeight="1">
      <c r="A38" s="852" t="str">
        <f>+data!A2</f>
        <v>Data: 2015-11</v>
      </c>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row>
    <row r="39" spans="1:41">
      <c r="A39" s="49" t="str">
        <f>+data!A3</f>
        <v xml:space="preserve"> </v>
      </c>
      <c r="C39" s="1010"/>
      <c r="D39" s="1010"/>
      <c r="E39" s="1010"/>
      <c r="F39" s="1010"/>
      <c r="G39" s="1010"/>
      <c r="H39" s="1010"/>
    </row>
    <row r="40" spans="1:41">
      <c r="A40" s="49"/>
    </row>
    <row r="41" spans="1:41">
      <c r="A41" s="16"/>
    </row>
  </sheetData>
  <mergeCells count="2">
    <mergeCell ref="I10:J11"/>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D35:F35 H35:J35" formula="1"/>
    <ignoredError sqref="I12" twoDigitTextYear="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4" enableFormatConditionsCalculation="0">
    <tabColor theme="6" tint="0.59999389629810485"/>
    <pageSetUpPr fitToPage="1"/>
  </sheetPr>
  <dimension ref="A1:AO39"/>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4.42578125" style="26" customWidth="1"/>
    <col min="12" max="12" width="6.5703125" style="26" customWidth="1"/>
    <col min="13" max="13" width="14.7109375" style="26" customWidth="1"/>
    <col min="14" max="14" width="4" style="26" customWidth="1"/>
    <col min="15" max="15" width="12.7109375" style="26" customWidth="1"/>
    <col min="16" max="16" width="6.5703125" style="26" customWidth="1"/>
    <col min="17" max="17" width="14.7109375" style="26" customWidth="1"/>
    <col min="18" max="18" width="6.5703125" style="26" customWidth="1"/>
    <col min="19" max="19" width="14.7109375" style="26" customWidth="1"/>
    <col min="20" max="20" width="5.5703125" style="26" customWidth="1"/>
    <col min="21" max="21" width="13.7109375" style="26" customWidth="1"/>
    <col min="22" max="22" width="6.5703125" style="26" customWidth="1"/>
    <col min="23" max="23" width="14.7109375" style="26" customWidth="1"/>
    <col min="24" max="24" width="6.5703125" style="26" customWidth="1"/>
    <col min="25" max="25" width="14.7109375" style="26" customWidth="1"/>
    <col min="26" max="26" width="6.5703125" style="26" customWidth="1"/>
    <col min="27" max="27" width="13.7109375" style="26" customWidth="1"/>
    <col min="28" max="28" width="6.5703125" style="26" customWidth="1"/>
    <col min="29" max="29" width="14.7109375" style="26" customWidth="1"/>
    <col min="30" max="30" width="6.5703125" style="26" customWidth="1"/>
    <col min="31" max="31" width="13.7109375" style="26" customWidth="1"/>
    <col min="32" max="32" width="5.5703125" style="26" customWidth="1"/>
    <col min="33" max="33" width="14.7109375" style="26" customWidth="1"/>
    <col min="34" max="34" width="5.5703125" style="26" customWidth="1"/>
    <col min="35" max="35" width="14.7109375" style="26" customWidth="1"/>
    <col min="36" max="36" width="7.5703125" style="26" customWidth="1"/>
    <col min="37" max="37" width="18.28515625" style="26" customWidth="1"/>
    <col min="38" max="38" width="5.5703125" style="26" customWidth="1"/>
    <col min="39" max="39" width="14.7109375" style="26" customWidth="1"/>
    <col min="40" max="40" width="7.5703125" style="26" customWidth="1"/>
    <col min="41" max="41" width="17.28515625" style="26" customWidth="1"/>
  </cols>
  <sheetData>
    <row r="1" spans="1:41" s="195" customFormat="1" ht="27.75">
      <c r="A1" s="1183" t="s">
        <v>707</v>
      </c>
      <c r="B1" s="206"/>
      <c r="C1" s="206"/>
      <c r="D1" s="206"/>
      <c r="E1" s="206"/>
      <c r="F1" s="206"/>
      <c r="G1" s="206"/>
      <c r="H1" s="206"/>
      <c r="I1" s="206"/>
    </row>
    <row r="2" spans="1:41" s="195" customFormat="1"/>
    <row r="3" spans="1:41" s="454" customFormat="1" ht="26.25">
      <c r="A3" s="706" t="s">
        <v>536</v>
      </c>
      <c r="C3" s="662"/>
      <c r="D3" s="662"/>
      <c r="E3" s="662"/>
      <c r="F3" s="662"/>
      <c r="G3" s="662"/>
      <c r="H3" s="662"/>
    </row>
    <row r="4" spans="1:41"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row>
    <row r="5" spans="1:41" s="454" customFormat="1" ht="27" customHeight="1">
      <c r="A5" s="663" t="s">
        <v>145</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row>
    <row r="6" spans="1:41" ht="21" customHeight="1">
      <c r="A6" s="319" t="s">
        <v>626</v>
      </c>
      <c r="B6" s="14"/>
      <c r="C6" s="27"/>
      <c r="D6" s="27"/>
      <c r="E6" s="27"/>
      <c r="F6" s="27"/>
      <c r="G6" s="27"/>
      <c r="H6" s="27"/>
      <c r="I6" s="27"/>
    </row>
    <row r="7" spans="1:41" ht="25.5" customHeight="1">
      <c r="A7" s="272" t="s">
        <v>153</v>
      </c>
      <c r="B7" s="272"/>
      <c r="C7" s="272"/>
      <c r="D7" s="272"/>
      <c r="E7" s="272"/>
      <c r="F7" s="272"/>
      <c r="G7" s="272"/>
      <c r="H7" s="272"/>
      <c r="I7" s="272"/>
    </row>
    <row r="8" spans="1:41" ht="21" customHeight="1" thickBot="1">
      <c r="A8" s="16"/>
      <c r="B8" s="17"/>
    </row>
    <row r="9" spans="1:41" ht="13.5" customHeight="1" thickTop="1">
      <c r="A9" s="1617" t="s">
        <v>72</v>
      </c>
      <c r="B9" s="29"/>
      <c r="C9" s="264"/>
      <c r="D9" s="90"/>
      <c r="E9" s="264"/>
      <c r="F9" s="722"/>
      <c r="G9" s="1054"/>
      <c r="H9" s="116"/>
      <c r="I9" s="1613" t="s">
        <v>435</v>
      </c>
      <c r="J9" s="1614"/>
    </row>
    <row r="10" spans="1:41" s="33" customFormat="1" ht="13.5" thickBot="1">
      <c r="A10" s="1618"/>
      <c r="B10" s="850" t="s">
        <v>58</v>
      </c>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row>
    <row r="11" spans="1:41" s="33" customFormat="1" ht="18" customHeight="1" thickTop="1" thickBot="1">
      <c r="A11" s="1619"/>
      <c r="B11" s="34"/>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1:41" ht="20.100000000000001" customHeight="1" thickTop="1">
      <c r="A12" s="35" t="s">
        <v>74</v>
      </c>
      <c r="B12" s="36" t="s">
        <v>75</v>
      </c>
      <c r="C12" s="905">
        <v>12009</v>
      </c>
      <c r="D12" s="1134">
        <f t="shared" ref="D12:D34" si="0">+C12/C$34</f>
        <v>6.8398120461341305E-2</v>
      </c>
      <c r="E12" s="905">
        <v>12853</v>
      </c>
      <c r="F12" s="1134">
        <f>+E12/E$34</f>
        <v>6.7882814604338204E-2</v>
      </c>
      <c r="G12" s="906">
        <v>13178</v>
      </c>
      <c r="H12" s="1135">
        <f>+G12/G$34</f>
        <v>6.8882244710211593E-2</v>
      </c>
      <c r="I12" s="1386">
        <f>IF(C12&gt;0,(E12-C12)/C12,"-")</f>
        <v>7.0280622866183695E-2</v>
      </c>
      <c r="J12" s="1387">
        <f>IF(E12&gt;0,(G12-E12)/E12,"-")</f>
        <v>2.5285925464872013E-2</v>
      </c>
    </row>
    <row r="13" spans="1:41" ht="20.100000000000001" customHeight="1">
      <c r="A13" s="37" t="s">
        <v>76</v>
      </c>
      <c r="B13" s="38" t="s">
        <v>77</v>
      </c>
      <c r="C13" s="73">
        <v>2049</v>
      </c>
      <c r="D13" s="1094">
        <f t="shared" si="0"/>
        <v>1.1670226398974796E-2</v>
      </c>
      <c r="E13" s="73">
        <v>2188</v>
      </c>
      <c r="F13" s="1094">
        <f t="shared" ref="F13:H34" si="1">+E13/E$34</f>
        <v>1.1555870096809461E-2</v>
      </c>
      <c r="G13" s="907">
        <v>2178</v>
      </c>
      <c r="H13" s="1095">
        <f t="shared" si="1"/>
        <v>1.1384544618215271E-2</v>
      </c>
      <c r="I13" s="1377">
        <f t="shared" ref="I13:I34" si="2">IF(C13&gt;0,(E13-C13)/C13,"-")</f>
        <v>6.783796974133724E-2</v>
      </c>
      <c r="J13" s="1378">
        <f t="shared" ref="J13:J34" si="3">IF(E13&gt;0,(G13-E13)/E13,"-")</f>
        <v>-4.570383912248629E-3</v>
      </c>
    </row>
    <row r="14" spans="1:41" ht="20.100000000000001" customHeight="1">
      <c r="A14" s="37" t="s">
        <v>78</v>
      </c>
      <c r="B14" s="38" t="s">
        <v>79</v>
      </c>
      <c r="C14" s="73">
        <v>14753</v>
      </c>
      <c r="D14" s="1094">
        <f t="shared" si="0"/>
        <v>8.4026769186957145E-2</v>
      </c>
      <c r="E14" s="73">
        <v>16237</v>
      </c>
      <c r="F14" s="1094">
        <f t="shared" si="1"/>
        <v>8.5755330329933821E-2</v>
      </c>
      <c r="G14" s="907">
        <v>16541</v>
      </c>
      <c r="H14" s="1095">
        <f t="shared" si="1"/>
        <v>8.6460859747428287E-2</v>
      </c>
      <c r="I14" s="1377">
        <f t="shared" si="2"/>
        <v>0.10058971056734224</v>
      </c>
      <c r="J14" s="1378">
        <f t="shared" si="3"/>
        <v>1.8722670444047546E-2</v>
      </c>
    </row>
    <row r="15" spans="1:41" ht="20.100000000000001" customHeight="1">
      <c r="A15" s="37" t="s">
        <v>80</v>
      </c>
      <c r="B15" s="38" t="s">
        <v>81</v>
      </c>
      <c r="C15" s="73">
        <v>1712</v>
      </c>
      <c r="D15" s="1094">
        <f t="shared" si="0"/>
        <v>9.7508187384308699E-3</v>
      </c>
      <c r="E15" s="73">
        <v>1846</v>
      </c>
      <c r="F15" s="1094">
        <f t="shared" si="1"/>
        <v>9.7496052096482013E-3</v>
      </c>
      <c r="G15" s="907">
        <v>1767</v>
      </c>
      <c r="H15" s="1095">
        <f t="shared" si="1"/>
        <v>9.236221460232499E-3</v>
      </c>
      <c r="I15" s="1377">
        <f t="shared" si="2"/>
        <v>7.8271028037383172E-2</v>
      </c>
      <c r="J15" s="1378">
        <f t="shared" si="3"/>
        <v>-4.2795232936078009E-2</v>
      </c>
    </row>
    <row r="16" spans="1:41" ht="20.100000000000001" customHeight="1">
      <c r="A16" s="37" t="s">
        <v>82</v>
      </c>
      <c r="B16" s="38" t="s">
        <v>83</v>
      </c>
      <c r="C16" s="73">
        <v>2639</v>
      </c>
      <c r="D16" s="1094">
        <f t="shared" si="0"/>
        <v>1.5030613697849922E-2</v>
      </c>
      <c r="E16" s="73">
        <v>2840</v>
      </c>
      <c r="F16" s="1094">
        <f t="shared" si="1"/>
        <v>1.4999392630228002E-2</v>
      </c>
      <c r="G16" s="907">
        <v>2740</v>
      </c>
      <c r="H16" s="1095">
        <f t="shared" si="1"/>
        <v>1.432215438655181E-2</v>
      </c>
      <c r="I16" s="1377">
        <f t="shared" si="2"/>
        <v>7.6165214096248574E-2</v>
      </c>
      <c r="J16" s="1378">
        <f t="shared" si="3"/>
        <v>-3.5211267605633804E-2</v>
      </c>
    </row>
    <row r="17" spans="1:10" ht="20.100000000000001" customHeight="1">
      <c r="A17" s="37" t="s">
        <v>84</v>
      </c>
      <c r="B17" s="38" t="s">
        <v>85</v>
      </c>
      <c r="C17" s="73">
        <v>6200</v>
      </c>
      <c r="D17" s="1094">
        <f t="shared" si="0"/>
        <v>3.5312544496653851E-2</v>
      </c>
      <c r="E17" s="73">
        <v>6677</v>
      </c>
      <c r="F17" s="1094">
        <f t="shared" si="1"/>
        <v>3.5264417109870549E-2</v>
      </c>
      <c r="G17" s="907">
        <v>6742</v>
      </c>
      <c r="H17" s="1095">
        <f t="shared" si="1"/>
        <v>3.5240863092749014E-2</v>
      </c>
      <c r="I17" s="1377">
        <f t="shared" si="2"/>
        <v>7.6935483870967741E-2</v>
      </c>
      <c r="J17" s="1378">
        <f t="shared" si="3"/>
        <v>9.7349108881234093E-3</v>
      </c>
    </row>
    <row r="18" spans="1:10" ht="20.100000000000001" customHeight="1">
      <c r="A18" s="37" t="s">
        <v>86</v>
      </c>
      <c r="B18" s="38" t="s">
        <v>87</v>
      </c>
      <c r="C18" s="73">
        <v>2517</v>
      </c>
      <c r="D18" s="1094">
        <f t="shared" si="0"/>
        <v>1.4335753951302863E-2</v>
      </c>
      <c r="E18" s="73">
        <v>2790</v>
      </c>
      <c r="F18" s="1094">
        <f t="shared" si="1"/>
        <v>1.4735318816315537E-2</v>
      </c>
      <c r="G18" s="907">
        <v>2692</v>
      </c>
      <c r="H18" s="1095">
        <f t="shared" si="1"/>
        <v>1.4071255331604918E-2</v>
      </c>
      <c r="I18" s="1377">
        <f t="shared" si="2"/>
        <v>0.10846245530393325</v>
      </c>
      <c r="J18" s="1378">
        <f t="shared" si="3"/>
        <v>-3.5125448028673838E-2</v>
      </c>
    </row>
    <row r="19" spans="1:10" ht="20.100000000000001" customHeight="1">
      <c r="A19" s="37" t="s">
        <v>88</v>
      </c>
      <c r="B19" s="38" t="s">
        <v>89</v>
      </c>
      <c r="C19" s="73">
        <v>6809</v>
      </c>
      <c r="D19" s="1094">
        <f t="shared" si="0"/>
        <v>3.8781147657696143E-2</v>
      </c>
      <c r="E19" s="73">
        <v>7546</v>
      </c>
      <c r="F19" s="1094">
        <f t="shared" si="1"/>
        <v>3.985401999566919E-2</v>
      </c>
      <c r="G19" s="907">
        <v>7954</v>
      </c>
      <c r="H19" s="1095">
        <f t="shared" si="1"/>
        <v>4.1576064230158069E-2</v>
      </c>
      <c r="I19" s="1377">
        <f t="shared" si="2"/>
        <v>0.10823909531502424</v>
      </c>
      <c r="J19" s="1378">
        <f t="shared" si="3"/>
        <v>5.4068380598992841E-2</v>
      </c>
    </row>
    <row r="20" spans="1:10" ht="20.100000000000001" customHeight="1">
      <c r="A20" s="37" t="s">
        <v>90</v>
      </c>
      <c r="B20" s="38" t="s">
        <v>91</v>
      </c>
      <c r="C20" s="73">
        <v>2294</v>
      </c>
      <c r="D20" s="1094">
        <f t="shared" si="0"/>
        <v>1.3065641463761926E-2</v>
      </c>
      <c r="E20" s="73">
        <v>2393</v>
      </c>
      <c r="F20" s="1094">
        <f t="shared" si="1"/>
        <v>1.2638572733850566E-2</v>
      </c>
      <c r="G20" s="907">
        <v>2263</v>
      </c>
      <c r="H20" s="1095">
        <f t="shared" si="1"/>
        <v>1.1828845028017062E-2</v>
      </c>
      <c r="I20" s="1377">
        <f t="shared" si="2"/>
        <v>4.3156059285091544E-2</v>
      </c>
      <c r="J20" s="1378">
        <f t="shared" si="3"/>
        <v>-5.4325114918512329E-2</v>
      </c>
    </row>
    <row r="21" spans="1:10" ht="20.100000000000001" customHeight="1">
      <c r="A21" s="40">
        <v>10</v>
      </c>
      <c r="B21" s="38" t="s">
        <v>92</v>
      </c>
      <c r="C21" s="73">
        <v>9683</v>
      </c>
      <c r="D21" s="1094">
        <f t="shared" si="0"/>
        <v>5.5150220703403106E-2</v>
      </c>
      <c r="E21" s="73">
        <v>10440</v>
      </c>
      <c r="F21" s="1094">
        <f t="shared" si="1"/>
        <v>5.513861234492265E-2</v>
      </c>
      <c r="G21" s="907">
        <v>10505</v>
      </c>
      <c r="H21" s="1095">
        <f t="shared" si="1"/>
        <v>5.4910303587856486E-2</v>
      </c>
      <c r="I21" s="1377">
        <f t="shared" si="2"/>
        <v>7.8178250542187341E-2</v>
      </c>
      <c r="J21" s="1378">
        <f t="shared" si="3"/>
        <v>6.2260536398467429E-3</v>
      </c>
    </row>
    <row r="22" spans="1:10" ht="20.100000000000001" customHeight="1">
      <c r="A22" s="41">
        <f t="shared" ref="A22:A33" si="4">A21+1</f>
        <v>11</v>
      </c>
      <c r="B22" s="42" t="s">
        <v>93</v>
      </c>
      <c r="C22" s="73">
        <v>47537</v>
      </c>
      <c r="D22" s="1094">
        <f t="shared" si="0"/>
        <v>0.27075039157055392</v>
      </c>
      <c r="E22" s="73">
        <v>51375</v>
      </c>
      <c r="F22" s="1094">
        <f t="shared" si="1"/>
        <v>0.2713358437950576</v>
      </c>
      <c r="G22" s="907">
        <v>51706</v>
      </c>
      <c r="H22" s="1095">
        <f t="shared" si="1"/>
        <v>0.27027055281425105</v>
      </c>
      <c r="I22" s="1377">
        <f t="shared" si="2"/>
        <v>8.0737110040599955E-2</v>
      </c>
      <c r="J22" s="1378">
        <f t="shared" si="3"/>
        <v>6.4428223844282236E-3</v>
      </c>
    </row>
    <row r="23" spans="1:10" ht="20.100000000000001" customHeight="1">
      <c r="A23" s="41">
        <f t="shared" si="4"/>
        <v>12</v>
      </c>
      <c r="B23" s="42" t="s">
        <v>94</v>
      </c>
      <c r="C23" s="73">
        <v>1492</v>
      </c>
      <c r="D23" s="1094">
        <f t="shared" si="0"/>
        <v>8.4977929659689599E-3</v>
      </c>
      <c r="E23" s="73">
        <v>1626</v>
      </c>
      <c r="F23" s="1094">
        <f t="shared" si="1"/>
        <v>8.5876804284333551E-3</v>
      </c>
      <c r="G23" s="907">
        <v>1663</v>
      </c>
      <c r="H23" s="1095">
        <f t="shared" si="1"/>
        <v>8.6926068411808978E-3</v>
      </c>
      <c r="I23" s="1377">
        <f t="shared" si="2"/>
        <v>8.9812332439678288E-2</v>
      </c>
      <c r="J23" s="1378">
        <f t="shared" si="3"/>
        <v>2.2755227552275523E-2</v>
      </c>
    </row>
    <row r="24" spans="1:10" ht="20.100000000000001" customHeight="1">
      <c r="A24" s="41">
        <f t="shared" si="4"/>
        <v>13</v>
      </c>
      <c r="B24" s="42" t="s">
        <v>95</v>
      </c>
      <c r="C24" s="73">
        <v>31780</v>
      </c>
      <c r="D24" s="1094">
        <f t="shared" si="0"/>
        <v>0.18100526840381603</v>
      </c>
      <c r="E24" s="73">
        <v>34438</v>
      </c>
      <c r="F24" s="1094">
        <f t="shared" si="1"/>
        <v>0.18188348007034927</v>
      </c>
      <c r="G24" s="907">
        <v>35402</v>
      </c>
      <c r="H24" s="1095">
        <f t="shared" si="1"/>
        <v>0.18504850715062307</v>
      </c>
      <c r="I24" s="1377">
        <f t="shared" si="2"/>
        <v>8.363750786658275E-2</v>
      </c>
      <c r="J24" s="1378">
        <f t="shared" si="3"/>
        <v>2.7992334049596376E-2</v>
      </c>
    </row>
    <row r="25" spans="1:10" ht="20.100000000000001" customHeight="1">
      <c r="A25" s="41">
        <f t="shared" si="4"/>
        <v>14</v>
      </c>
      <c r="B25" s="42" t="s">
        <v>96</v>
      </c>
      <c r="C25" s="73">
        <v>7040</v>
      </c>
      <c r="D25" s="1094">
        <f t="shared" si="0"/>
        <v>4.0096824718781149E-2</v>
      </c>
      <c r="E25" s="73">
        <v>7366</v>
      </c>
      <c r="F25" s="1094">
        <f t="shared" si="1"/>
        <v>3.890335426558432E-2</v>
      </c>
      <c r="G25" s="907">
        <v>7435</v>
      </c>
      <c r="H25" s="1095">
        <f t="shared" si="1"/>
        <v>3.8863218198544783E-2</v>
      </c>
      <c r="I25" s="1377">
        <f t="shared" si="2"/>
        <v>4.6306818181818185E-2</v>
      </c>
      <c r="J25" s="1378">
        <f t="shared" si="3"/>
        <v>9.3673635623133314E-3</v>
      </c>
    </row>
    <row r="26" spans="1:10" ht="20.100000000000001" customHeight="1">
      <c r="A26" s="41">
        <f t="shared" si="4"/>
        <v>15</v>
      </c>
      <c r="B26" s="42" t="s">
        <v>97</v>
      </c>
      <c r="C26" s="73">
        <v>9483</v>
      </c>
      <c r="D26" s="1094">
        <f t="shared" si="0"/>
        <v>5.4011106364801366E-2</v>
      </c>
      <c r="E26" s="73">
        <v>10444</v>
      </c>
      <c r="F26" s="1094">
        <f t="shared" si="1"/>
        <v>5.5159738250035652E-2</v>
      </c>
      <c r="G26" s="907">
        <v>10525</v>
      </c>
      <c r="H26" s="1095">
        <f t="shared" si="1"/>
        <v>5.5014844860751026E-2</v>
      </c>
      <c r="I26" s="1377">
        <f t="shared" si="2"/>
        <v>0.10133923863756196</v>
      </c>
      <c r="J26" s="1378">
        <f t="shared" si="3"/>
        <v>7.7556491765607043E-3</v>
      </c>
    </row>
    <row r="27" spans="1:10" ht="20.100000000000001" customHeight="1">
      <c r="A27" s="41">
        <f t="shared" si="4"/>
        <v>16</v>
      </c>
      <c r="B27" s="42" t="s">
        <v>98</v>
      </c>
      <c r="C27" s="73">
        <v>3317</v>
      </c>
      <c r="D27" s="1094">
        <f t="shared" si="0"/>
        <v>1.8892211305709811E-2</v>
      </c>
      <c r="E27" s="73">
        <v>3464</v>
      </c>
      <c r="F27" s="1094">
        <f t="shared" si="1"/>
        <v>1.8295033827855561E-2</v>
      </c>
      <c r="G27" s="907">
        <v>3645</v>
      </c>
      <c r="H27" s="1095">
        <f t="shared" si="1"/>
        <v>1.9052646985029689E-2</v>
      </c>
      <c r="I27" s="1377">
        <f t="shared" si="2"/>
        <v>4.4317154054868857E-2</v>
      </c>
      <c r="J27" s="1378">
        <f t="shared" si="3"/>
        <v>5.2251732101616627E-2</v>
      </c>
    </row>
    <row r="28" spans="1:10" ht="20.100000000000001" customHeight="1">
      <c r="A28" s="41">
        <f t="shared" si="4"/>
        <v>17</v>
      </c>
      <c r="B28" s="42" t="s">
        <v>99</v>
      </c>
      <c r="C28" s="73">
        <v>2566</v>
      </c>
      <c r="D28" s="1094">
        <f>+C28/C$34</f>
        <v>1.4614836964260287E-2</v>
      </c>
      <c r="E28" s="73">
        <v>2673</v>
      </c>
      <c r="F28" s="1094">
        <f t="shared" si="1"/>
        <v>1.4117386091760369E-2</v>
      </c>
      <c r="G28" s="907">
        <v>2626</v>
      </c>
      <c r="H28" s="1095">
        <f t="shared" si="1"/>
        <v>1.372626913105294E-2</v>
      </c>
      <c r="I28" s="1377">
        <f t="shared" si="2"/>
        <v>4.1699142634450508E-2</v>
      </c>
      <c r="J28" s="1378">
        <f t="shared" si="3"/>
        <v>-1.7583239805462027E-2</v>
      </c>
    </row>
    <row r="29" spans="1:10" ht="20.100000000000001" customHeight="1">
      <c r="A29" s="41">
        <f t="shared" si="4"/>
        <v>18</v>
      </c>
      <c r="B29" s="42" t="s">
        <v>100</v>
      </c>
      <c r="C29" s="73">
        <v>5427</v>
      </c>
      <c r="D29" s="1094">
        <f t="shared" si="0"/>
        <v>3.0909867577958137E-2</v>
      </c>
      <c r="E29" s="73">
        <v>5691</v>
      </c>
      <c r="F29" s="1094">
        <f t="shared" si="1"/>
        <v>3.0056881499516745E-2</v>
      </c>
      <c r="G29" s="907">
        <v>5637</v>
      </c>
      <c r="H29" s="1095">
        <f t="shared" si="1"/>
        <v>2.9464957765325751E-2</v>
      </c>
      <c r="I29" s="1377">
        <f t="shared" si="2"/>
        <v>4.8645660585959094E-2</v>
      </c>
      <c r="J29" s="1378">
        <f t="shared" si="3"/>
        <v>-9.4886663152345813E-3</v>
      </c>
    </row>
    <row r="30" spans="1:10" ht="20.100000000000001" customHeight="1">
      <c r="A30" s="41">
        <f t="shared" si="4"/>
        <v>19</v>
      </c>
      <c r="B30" s="42" t="s">
        <v>101</v>
      </c>
      <c r="C30" s="73">
        <v>608</v>
      </c>
      <c r="D30" s="1094">
        <f t="shared" si="0"/>
        <v>3.4629075893492811E-3</v>
      </c>
      <c r="E30" s="73">
        <v>619</v>
      </c>
      <c r="F30" s="1094">
        <f t="shared" si="1"/>
        <v>3.2692338162363145E-3</v>
      </c>
      <c r="G30" s="907">
        <v>587</v>
      </c>
      <c r="H30" s="1095">
        <f t="shared" si="1"/>
        <v>3.0682863594547129E-3</v>
      </c>
      <c r="I30" s="1377">
        <f t="shared" si="2"/>
        <v>1.8092105263157895E-2</v>
      </c>
      <c r="J30" s="1378">
        <f t="shared" si="3"/>
        <v>-5.1696284329563816E-2</v>
      </c>
    </row>
    <row r="31" spans="1:10" ht="20.100000000000001" customHeight="1">
      <c r="A31" s="41">
        <f t="shared" si="4"/>
        <v>20</v>
      </c>
      <c r="B31" s="38" t="s">
        <v>102</v>
      </c>
      <c r="C31" s="73">
        <v>312</v>
      </c>
      <c r="D31" s="1094">
        <f t="shared" si="0"/>
        <v>1.7770183682187099E-3</v>
      </c>
      <c r="E31" s="73">
        <v>322</v>
      </c>
      <c r="F31" s="1094">
        <f t="shared" si="1"/>
        <v>1.7006353615962734E-3</v>
      </c>
      <c r="G31" s="907">
        <v>325</v>
      </c>
      <c r="H31" s="1095">
        <f t="shared" si="1"/>
        <v>1.6987956845362548E-3</v>
      </c>
      <c r="I31" s="1377">
        <f t="shared" si="2"/>
        <v>3.2051282051282048E-2</v>
      </c>
      <c r="J31" s="1378">
        <f t="shared" si="3"/>
        <v>9.316770186335404E-3</v>
      </c>
    </row>
    <row r="32" spans="1:10" ht="20.100000000000001" customHeight="1">
      <c r="A32" s="41">
        <f t="shared" si="4"/>
        <v>21</v>
      </c>
      <c r="B32" s="38" t="s">
        <v>103</v>
      </c>
      <c r="C32" s="73">
        <v>1354</v>
      </c>
      <c r="D32" s="1094">
        <f t="shared" si="0"/>
        <v>7.7118040723337606E-3</v>
      </c>
      <c r="E32" s="73">
        <v>1391</v>
      </c>
      <c r="F32" s="1094">
        <f t="shared" si="1"/>
        <v>7.3465335030447713E-3</v>
      </c>
      <c r="G32" s="907">
        <v>1359</v>
      </c>
      <c r="H32" s="1095">
        <f t="shared" si="1"/>
        <v>7.1035794931839091E-3</v>
      </c>
      <c r="I32" s="1377">
        <f t="shared" si="2"/>
        <v>2.7326440177252585E-2</v>
      </c>
      <c r="J32" s="1378">
        <f t="shared" si="3"/>
        <v>-2.3005032350826744E-2</v>
      </c>
    </row>
    <row r="33" spans="1:41" ht="20.100000000000001" customHeight="1" thickBot="1">
      <c r="A33" s="43">
        <f t="shared" si="4"/>
        <v>22</v>
      </c>
      <c r="B33" s="44" t="s">
        <v>104</v>
      </c>
      <c r="C33" s="73">
        <v>3994</v>
      </c>
      <c r="D33" s="1094">
        <f t="shared" si="0"/>
        <v>2.2748113341876691E-2</v>
      </c>
      <c r="E33" s="73">
        <v>4122</v>
      </c>
      <c r="F33" s="1094">
        <f t="shared" si="1"/>
        <v>2.17702452189436E-2</v>
      </c>
      <c r="G33" s="907">
        <v>3842</v>
      </c>
      <c r="H33" s="1095">
        <f t="shared" si="1"/>
        <v>2.0082378523040897E-2</v>
      </c>
      <c r="I33" s="1377">
        <f t="shared" si="2"/>
        <v>3.204807210816224E-2</v>
      </c>
      <c r="J33" s="1378">
        <f t="shared" si="3"/>
        <v>-6.792819019893255E-2</v>
      </c>
    </row>
    <row r="34" spans="1:41" ht="21.75" customHeight="1" thickTop="1" thickBot="1">
      <c r="A34" s="45" t="s">
        <v>105</v>
      </c>
      <c r="B34" s="46"/>
      <c r="C34" s="84">
        <f>SUM(C12:C33)</f>
        <v>175575</v>
      </c>
      <c r="D34" s="48">
        <f t="shared" si="0"/>
        <v>1</v>
      </c>
      <c r="E34" s="84">
        <f>SUM(E12:E33)</f>
        <v>189341</v>
      </c>
      <c r="F34" s="48">
        <f t="shared" si="1"/>
        <v>1</v>
      </c>
      <c r="G34" s="908">
        <v>191312</v>
      </c>
      <c r="H34" s="138">
        <f t="shared" si="1"/>
        <v>1</v>
      </c>
      <c r="I34" s="1404">
        <f t="shared" si="2"/>
        <v>7.8405239925957562E-2</v>
      </c>
      <c r="J34" s="1405">
        <f t="shared" si="3"/>
        <v>1.0409789744429363E-2</v>
      </c>
    </row>
    <row r="35" spans="1:41" ht="15.75" thickTop="1">
      <c r="A35" s="573"/>
      <c r="C35" s="353"/>
    </row>
    <row r="36" spans="1:41" s="16" customFormat="1" ht="14.25" customHeight="1">
      <c r="A36" s="16" t="str">
        <f>+data!A1</f>
        <v>Fonte: AT - Autoridade Tributária e Aduaneira</v>
      </c>
      <c r="B36" s="278"/>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row>
    <row r="37" spans="1:41" s="16" customFormat="1" ht="14.25" customHeight="1">
      <c r="A37" s="852" t="str">
        <f>+data!A2</f>
        <v>Data: 2015-11</v>
      </c>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row>
    <row r="38" spans="1:41">
      <c r="A38" s="49" t="str">
        <f>+data!A3</f>
        <v xml:space="preserve"> </v>
      </c>
      <c r="C38" s="1010"/>
      <c r="D38" s="1010"/>
      <c r="E38" s="1010"/>
      <c r="F38" s="1010"/>
      <c r="G38" s="1010"/>
      <c r="H38" s="1010"/>
    </row>
    <row r="39" spans="1:41">
      <c r="A39" s="49"/>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D34:F34 H34:J34" formula="1"/>
    <ignoredError sqref="I11" twoDigitTextYear="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5" enableFormatConditionsCalculation="0">
    <tabColor theme="6" tint="0.59999389629810485"/>
    <pageSetUpPr fitToPage="1"/>
  </sheetPr>
  <dimension ref="A1:AO41"/>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2" width="6.5703125" style="26" customWidth="1"/>
    <col min="13" max="13" width="14.7109375" style="26" customWidth="1"/>
    <col min="14" max="14" width="4" style="26" customWidth="1"/>
    <col min="15" max="15" width="12.7109375" style="26" customWidth="1"/>
    <col min="16" max="16" width="6.5703125" style="26" customWidth="1"/>
    <col min="17" max="17" width="14.7109375" style="26" customWidth="1"/>
    <col min="18" max="18" width="6.5703125" style="26" customWidth="1"/>
    <col min="19" max="19" width="14.7109375" style="26" customWidth="1"/>
    <col min="20" max="20" width="5.5703125" style="26" customWidth="1"/>
    <col min="21" max="21" width="13.7109375" style="26" customWidth="1"/>
    <col min="22" max="22" width="6.5703125" style="26" customWidth="1"/>
    <col min="23" max="23" width="14.7109375" style="26" customWidth="1"/>
    <col min="24" max="24" width="6.5703125" style="26" customWidth="1"/>
    <col min="25" max="25" width="14.7109375" style="26" customWidth="1"/>
    <col min="26" max="26" width="6.5703125" style="26" customWidth="1"/>
    <col min="27" max="27" width="13.7109375" style="26" customWidth="1"/>
    <col min="28" max="28" width="6.5703125" style="26" customWidth="1"/>
    <col min="29" max="29" width="14.7109375" style="26" customWidth="1"/>
    <col min="30" max="30" width="6.5703125" style="26" customWidth="1"/>
    <col min="31" max="31" width="13.7109375" style="26" customWidth="1"/>
    <col min="32" max="32" width="5.5703125" style="26" customWidth="1"/>
    <col min="33" max="33" width="14.7109375" style="26" customWidth="1"/>
    <col min="34" max="34" width="5.5703125" style="26" customWidth="1"/>
    <col min="35" max="35" width="14.7109375" style="26" customWidth="1"/>
    <col min="36" max="36" width="7.5703125" style="26" customWidth="1"/>
    <col min="37" max="37" width="18.28515625" style="26" customWidth="1"/>
    <col min="38" max="38" width="5.5703125" style="26" customWidth="1"/>
    <col min="39" max="39" width="14.7109375" style="26" customWidth="1"/>
    <col min="40" max="40" width="7.5703125" style="26" customWidth="1"/>
    <col min="41" max="41" width="17.28515625" style="26" customWidth="1"/>
  </cols>
  <sheetData>
    <row r="1" spans="1:41" s="195" customFormat="1" ht="27.75">
      <c r="A1" s="1183" t="s">
        <v>707</v>
      </c>
      <c r="B1" s="206"/>
      <c r="C1" s="206"/>
      <c r="D1" s="206"/>
      <c r="E1" s="206"/>
      <c r="F1" s="206"/>
      <c r="G1" s="206"/>
      <c r="H1" s="206"/>
      <c r="I1" s="206"/>
    </row>
    <row r="2" spans="1:41" s="195" customFormat="1"/>
    <row r="3" spans="1:41" s="454" customFormat="1" ht="26.25">
      <c r="A3" s="706" t="s">
        <v>537</v>
      </c>
      <c r="C3" s="662"/>
      <c r="D3" s="662"/>
      <c r="E3" s="662"/>
      <c r="F3" s="662"/>
      <c r="G3" s="662"/>
      <c r="H3" s="662"/>
    </row>
    <row r="4" spans="1:41"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row>
    <row r="5" spans="1:41" s="454" customFormat="1" ht="27" customHeight="1">
      <c r="A5" s="663" t="s">
        <v>145</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row>
    <row r="6" spans="1:41" ht="21" customHeight="1">
      <c r="A6" s="319" t="s">
        <v>626</v>
      </c>
      <c r="B6" s="14"/>
      <c r="C6" s="27"/>
      <c r="D6" s="27"/>
      <c r="E6" s="27"/>
      <c r="F6" s="27"/>
      <c r="G6" s="27"/>
      <c r="H6" s="27"/>
      <c r="I6" s="27"/>
    </row>
    <row r="7" spans="1:41" ht="25.5" customHeight="1">
      <c r="A7" s="272" t="s">
        <v>106</v>
      </c>
      <c r="B7" s="272"/>
      <c r="C7" s="272"/>
      <c r="D7" s="272"/>
      <c r="E7" s="272"/>
      <c r="F7" s="272"/>
      <c r="G7" s="272"/>
      <c r="H7" s="272"/>
      <c r="I7" s="272"/>
    </row>
    <row r="8" spans="1:41" ht="21" customHeight="1">
      <c r="A8" s="16"/>
      <c r="B8" s="17"/>
    </row>
    <row r="9" spans="1:41" ht="21" customHeight="1" thickBot="1">
      <c r="A9" s="16" t="s">
        <v>141</v>
      </c>
      <c r="B9" s="17"/>
    </row>
    <row r="10" spans="1:41" ht="13.5" customHeight="1" thickTop="1">
      <c r="A10" s="1640" t="s">
        <v>72</v>
      </c>
      <c r="B10" s="29"/>
      <c r="C10" s="264"/>
      <c r="D10" s="90"/>
      <c r="E10" s="264"/>
      <c r="F10" s="722"/>
      <c r="G10" s="1054"/>
      <c r="H10" s="116"/>
      <c r="I10" s="1613" t="s">
        <v>435</v>
      </c>
      <c r="J10" s="1614"/>
    </row>
    <row r="11" spans="1:41" s="33" customFormat="1" ht="13.5" thickBot="1">
      <c r="A11" s="1641"/>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row>
    <row r="12" spans="1:41" s="33" customFormat="1" ht="18" customHeight="1" thickTop="1" thickBot="1">
      <c r="A12" s="1642"/>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row>
    <row r="13" spans="1:41" ht="20.100000000000001" customHeight="1" thickTop="1">
      <c r="A13" s="35" t="s">
        <v>74</v>
      </c>
      <c r="B13" s="36" t="s">
        <v>75</v>
      </c>
      <c r="C13" s="905">
        <v>998.83711883000001</v>
      </c>
      <c r="D13" s="1134">
        <f t="shared" ref="D13:D34" si="0">+C13/C$35</f>
        <v>4.4715131556773924E-2</v>
      </c>
      <c r="E13" s="905">
        <v>941.26069034</v>
      </c>
      <c r="F13" s="1134">
        <f>+E13/E$35</f>
        <v>3.5894821634494672E-2</v>
      </c>
      <c r="G13" s="906">
        <v>1458.91655937</v>
      </c>
      <c r="H13" s="1135">
        <f>+G13/G$35</f>
        <v>4.8725961573900856E-2</v>
      </c>
      <c r="I13" s="1386">
        <f>IF(C13&gt;0,(E13-C13)/C13,"-")</f>
        <v>-5.7643460985353508E-2</v>
      </c>
      <c r="J13" s="1387">
        <f>IF(E13&gt;0,(G13-E13)/E13,"-")</f>
        <v>0.54996014849298924</v>
      </c>
    </row>
    <row r="14" spans="1:41" ht="20.100000000000001" customHeight="1">
      <c r="A14" s="37" t="s">
        <v>76</v>
      </c>
      <c r="B14" s="38" t="s">
        <v>77</v>
      </c>
      <c r="C14" s="73">
        <v>182.07353663000001</v>
      </c>
      <c r="D14" s="1094">
        <f t="shared" si="0"/>
        <v>8.1509206956126377E-3</v>
      </c>
      <c r="E14" s="73">
        <v>162.97095808</v>
      </c>
      <c r="F14" s="1094">
        <f t="shared" ref="F14:H35" si="1">+E14/E$35</f>
        <v>6.2148706855815385E-3</v>
      </c>
      <c r="G14" s="907">
        <v>172.85646853</v>
      </c>
      <c r="H14" s="1095">
        <f t="shared" si="1"/>
        <v>5.7731866769886349E-3</v>
      </c>
      <c r="I14" s="1377">
        <f t="shared" ref="I14:I34" si="2">IF(C14&gt;0,(E14-C14)/C14,"-")</f>
        <v>-0.10491683142739865</v>
      </c>
      <c r="J14" s="1378">
        <f t="shared" ref="J14:J34" si="3">IF(E14&gt;0,(G14-E14)/E14,"-")</f>
        <v>6.0658110908002084E-2</v>
      </c>
    </row>
    <row r="15" spans="1:41" ht="20.100000000000001" customHeight="1">
      <c r="A15" s="37" t="s">
        <v>78</v>
      </c>
      <c r="B15" s="38" t="s">
        <v>79</v>
      </c>
      <c r="C15" s="73">
        <v>862.59162624999999</v>
      </c>
      <c r="D15" s="1094">
        <f t="shared" si="0"/>
        <v>3.8615803638455889E-2</v>
      </c>
      <c r="E15" s="73">
        <v>1006.28255926</v>
      </c>
      <c r="F15" s="1094">
        <f t="shared" si="1"/>
        <v>3.8374419912822672E-2</v>
      </c>
      <c r="G15" s="907">
        <v>1214.8464209700001</v>
      </c>
      <c r="H15" s="1095">
        <f t="shared" si="1"/>
        <v>4.0574328700427549E-2</v>
      </c>
      <c r="I15" s="1377">
        <f t="shared" si="2"/>
        <v>0.16658048679961895</v>
      </c>
      <c r="J15" s="1378">
        <f t="shared" si="3"/>
        <v>0.20726172762387313</v>
      </c>
    </row>
    <row r="16" spans="1:41" ht="20.100000000000001" customHeight="1">
      <c r="A16" s="37" t="s">
        <v>80</v>
      </c>
      <c r="B16" s="38" t="s">
        <v>81</v>
      </c>
      <c r="C16" s="73">
        <v>48.070184529999999</v>
      </c>
      <c r="D16" s="1094">
        <f t="shared" si="0"/>
        <v>2.1519671072448227E-3</v>
      </c>
      <c r="E16" s="73">
        <v>62.026674899999996</v>
      </c>
      <c r="F16" s="1094">
        <f t="shared" si="1"/>
        <v>2.3653770469390994E-3</v>
      </c>
      <c r="G16" s="907">
        <v>72.081404849999998</v>
      </c>
      <c r="H16" s="1095">
        <f t="shared" si="1"/>
        <v>2.407427443575368E-3</v>
      </c>
      <c r="I16" s="1377">
        <f t="shared" si="2"/>
        <v>0.29033569366245987</v>
      </c>
      <c r="J16" s="1378">
        <f t="shared" si="3"/>
        <v>0.1621033203248495</v>
      </c>
    </row>
    <row r="17" spans="1:10" ht="20.100000000000001" customHeight="1">
      <c r="A17" s="37" t="s">
        <v>82</v>
      </c>
      <c r="B17" s="38" t="s">
        <v>83</v>
      </c>
      <c r="C17" s="73">
        <v>143.21201572000001</v>
      </c>
      <c r="D17" s="1094">
        <f t="shared" si="0"/>
        <v>6.4111995867070686E-3</v>
      </c>
      <c r="E17" s="73">
        <v>142.62736727999999</v>
      </c>
      <c r="F17" s="1094">
        <f t="shared" si="1"/>
        <v>5.4390711959551577E-3</v>
      </c>
      <c r="G17" s="907">
        <v>171.79603109999999</v>
      </c>
      <c r="H17" s="1095">
        <f t="shared" si="1"/>
        <v>5.7377694126263604E-3</v>
      </c>
      <c r="I17" s="1377">
        <f t="shared" si="2"/>
        <v>-4.0823979542547253E-3</v>
      </c>
      <c r="J17" s="1378">
        <f t="shared" si="3"/>
        <v>0.20450958589691504</v>
      </c>
    </row>
    <row r="18" spans="1:10" ht="20.100000000000001" customHeight="1">
      <c r="A18" s="37" t="s">
        <v>84</v>
      </c>
      <c r="B18" s="38" t="s">
        <v>85</v>
      </c>
      <c r="C18" s="73">
        <v>396.09600885000003</v>
      </c>
      <c r="D18" s="1094">
        <f t="shared" si="0"/>
        <v>1.7732105476403803E-2</v>
      </c>
      <c r="E18" s="73">
        <v>417.98121393999998</v>
      </c>
      <c r="F18" s="1094">
        <f t="shared" si="1"/>
        <v>1.5939644856013669E-2</v>
      </c>
      <c r="G18" s="907">
        <v>397.3639498</v>
      </c>
      <c r="H18" s="1095">
        <f t="shared" si="1"/>
        <v>1.3271451629261979E-2</v>
      </c>
      <c r="I18" s="1377">
        <f t="shared" si="2"/>
        <v>5.5252273693794735E-2</v>
      </c>
      <c r="J18" s="1378">
        <f t="shared" si="3"/>
        <v>-4.9325815257715205E-2</v>
      </c>
    </row>
    <row r="19" spans="1:10" ht="20.100000000000001" customHeight="1">
      <c r="A19" s="37" t="s">
        <v>86</v>
      </c>
      <c r="B19" s="38" t="s">
        <v>87</v>
      </c>
      <c r="C19" s="73">
        <v>67.066793969999992</v>
      </c>
      <c r="D19" s="1094">
        <f t="shared" si="0"/>
        <v>3.002391940512183E-3</v>
      </c>
      <c r="E19" s="73">
        <v>73.462249</v>
      </c>
      <c r="F19" s="1094">
        <f t="shared" si="1"/>
        <v>2.8014707846466362E-3</v>
      </c>
      <c r="G19" s="907">
        <v>100.56019917</v>
      </c>
      <c r="H19" s="1095">
        <f t="shared" si="1"/>
        <v>3.3585830314635293E-3</v>
      </c>
      <c r="I19" s="1377">
        <f t="shared" si="2"/>
        <v>9.5359486437666799E-2</v>
      </c>
      <c r="J19" s="1378">
        <f t="shared" si="3"/>
        <v>0.36886905232100919</v>
      </c>
    </row>
    <row r="20" spans="1:10" ht="20.100000000000001" customHeight="1">
      <c r="A20" s="37" t="s">
        <v>88</v>
      </c>
      <c r="B20" s="38" t="s">
        <v>89</v>
      </c>
      <c r="C20" s="73">
        <v>206.61005863</v>
      </c>
      <c r="D20" s="1094">
        <f t="shared" si="0"/>
        <v>9.2493518496939361E-3</v>
      </c>
      <c r="E20" s="73">
        <v>222.61257040000001</v>
      </c>
      <c r="F20" s="1094">
        <f t="shared" si="1"/>
        <v>8.4892937632591748E-3</v>
      </c>
      <c r="G20" s="907">
        <v>985.31644661999997</v>
      </c>
      <c r="H20" s="1095">
        <f t="shared" si="1"/>
        <v>3.2908318853321461E-2</v>
      </c>
      <c r="I20" s="1377">
        <f t="shared" si="2"/>
        <v>7.745272362880222E-2</v>
      </c>
      <c r="J20" s="1378">
        <f t="shared" si="3"/>
        <v>3.4261491830831488</v>
      </c>
    </row>
    <row r="21" spans="1:10" ht="20.100000000000001" customHeight="1">
      <c r="A21" s="37" t="s">
        <v>90</v>
      </c>
      <c r="B21" s="38" t="s">
        <v>91</v>
      </c>
      <c r="C21" s="73">
        <v>53.44260663</v>
      </c>
      <c r="D21" s="1094">
        <f t="shared" si="0"/>
        <v>2.3924753507324238E-3</v>
      </c>
      <c r="E21" s="73">
        <v>65.345669090000001</v>
      </c>
      <c r="F21" s="1094">
        <f t="shared" si="1"/>
        <v>2.4919463445615686E-3</v>
      </c>
      <c r="G21" s="907">
        <v>84.607267849999999</v>
      </c>
      <c r="H21" s="1095">
        <f t="shared" si="1"/>
        <v>2.825775371219363E-3</v>
      </c>
      <c r="I21" s="1377">
        <f t="shared" si="2"/>
        <v>0.2227260833740512</v>
      </c>
      <c r="J21" s="1378">
        <f t="shared" si="3"/>
        <v>0.29476473388727831</v>
      </c>
    </row>
    <row r="22" spans="1:10" ht="20.100000000000001" customHeight="1">
      <c r="A22" s="40">
        <v>10</v>
      </c>
      <c r="B22" s="38" t="s">
        <v>92</v>
      </c>
      <c r="C22" s="73">
        <v>449.80274148000001</v>
      </c>
      <c r="D22" s="1094">
        <f t="shared" si="0"/>
        <v>2.0136405006088844E-2</v>
      </c>
      <c r="E22" s="73">
        <v>553.98163903</v>
      </c>
      <c r="F22" s="1094">
        <f t="shared" si="1"/>
        <v>2.1125998701362978E-2</v>
      </c>
      <c r="G22" s="907">
        <v>688.98221866999995</v>
      </c>
      <c r="H22" s="1095">
        <f t="shared" si="1"/>
        <v>2.3011131717164405E-2</v>
      </c>
      <c r="I22" s="1377">
        <f t="shared" si="2"/>
        <v>0.23161018807314715</v>
      </c>
      <c r="J22" s="1378">
        <f t="shared" si="3"/>
        <v>0.24369143330522766</v>
      </c>
    </row>
    <row r="23" spans="1:10" ht="20.100000000000001" customHeight="1">
      <c r="A23" s="41">
        <f t="shared" ref="A23:A34" si="4">A22+1</f>
        <v>11</v>
      </c>
      <c r="B23" s="42" t="s">
        <v>93</v>
      </c>
      <c r="C23" s="73">
        <v>12042.97657993</v>
      </c>
      <c r="D23" s="1094">
        <f t="shared" si="0"/>
        <v>0.53913022649528641</v>
      </c>
      <c r="E23" s="73">
        <v>13769.759551059999</v>
      </c>
      <c r="F23" s="1094">
        <f t="shared" si="1"/>
        <v>0.52510751602368677</v>
      </c>
      <c r="G23" s="907">
        <v>13723.90598383</v>
      </c>
      <c r="H23" s="1095">
        <f t="shared" si="1"/>
        <v>0.4583610428691659</v>
      </c>
      <c r="I23" s="1377">
        <f t="shared" si="2"/>
        <v>0.14338506428782205</v>
      </c>
      <c r="J23" s="1378">
        <f t="shared" si="3"/>
        <v>-3.3300194574907281E-3</v>
      </c>
    </row>
    <row r="24" spans="1:10" ht="20.100000000000001" customHeight="1">
      <c r="A24" s="41">
        <f t="shared" si="4"/>
        <v>12</v>
      </c>
      <c r="B24" s="42" t="s">
        <v>94</v>
      </c>
      <c r="C24" s="73">
        <v>42.917823460000001</v>
      </c>
      <c r="D24" s="1094">
        <f t="shared" si="0"/>
        <v>1.9213103778043725E-3</v>
      </c>
      <c r="E24" s="73">
        <v>75.442084230000006</v>
      </c>
      <c r="F24" s="1094">
        <f t="shared" si="1"/>
        <v>2.8769714755560471E-3</v>
      </c>
      <c r="G24" s="907">
        <v>116.98547456999999</v>
      </c>
      <c r="H24" s="1095">
        <f t="shared" si="1"/>
        <v>3.9071663845284543E-3</v>
      </c>
      <c r="I24" s="1377">
        <f t="shared" si="2"/>
        <v>0.75782642613069751</v>
      </c>
      <c r="J24" s="1378">
        <f t="shared" si="3"/>
        <v>0.55066599450443077</v>
      </c>
    </row>
    <row r="25" spans="1:10" ht="20.100000000000001" customHeight="1">
      <c r="A25" s="41">
        <f t="shared" si="4"/>
        <v>13</v>
      </c>
      <c r="B25" s="42" t="s">
        <v>95</v>
      </c>
      <c r="C25" s="73">
        <v>2767.0771485800001</v>
      </c>
      <c r="D25" s="1094">
        <f t="shared" si="0"/>
        <v>0.12387426978227487</v>
      </c>
      <c r="E25" s="73">
        <v>3573.4964423400002</v>
      </c>
      <c r="F25" s="1094">
        <f t="shared" si="1"/>
        <v>0.13627469916220783</v>
      </c>
      <c r="G25" s="907">
        <v>5400.9994254100002</v>
      </c>
      <c r="H25" s="1095">
        <f t="shared" si="1"/>
        <v>0.18038652640753614</v>
      </c>
      <c r="I25" s="1377">
        <f t="shared" si="2"/>
        <v>0.29143361404789014</v>
      </c>
      <c r="J25" s="1378">
        <f t="shared" si="3"/>
        <v>0.51140472994939179</v>
      </c>
    </row>
    <row r="26" spans="1:10" ht="20.100000000000001" customHeight="1">
      <c r="A26" s="41">
        <f t="shared" si="4"/>
        <v>14</v>
      </c>
      <c r="B26" s="42" t="s">
        <v>96</v>
      </c>
      <c r="C26" s="73">
        <v>303.81624675</v>
      </c>
      <c r="D26" s="1094">
        <f t="shared" si="0"/>
        <v>1.3600999789059409E-2</v>
      </c>
      <c r="E26" s="73">
        <v>366.42380587999997</v>
      </c>
      <c r="F26" s="1094">
        <f t="shared" si="1"/>
        <v>1.397351157833257E-2</v>
      </c>
      <c r="G26" s="907">
        <v>397.66715562000002</v>
      </c>
      <c r="H26" s="1095">
        <f t="shared" si="1"/>
        <v>1.3281578318851879E-2</v>
      </c>
      <c r="I26" s="1377">
        <f t="shared" si="2"/>
        <v>0.20607047779613177</v>
      </c>
      <c r="J26" s="1378">
        <f t="shared" si="3"/>
        <v>8.526561112743837E-2</v>
      </c>
    </row>
    <row r="27" spans="1:10" ht="20.100000000000001" customHeight="1">
      <c r="A27" s="41">
        <f t="shared" si="4"/>
        <v>15</v>
      </c>
      <c r="B27" s="42" t="s">
        <v>97</v>
      </c>
      <c r="C27" s="73">
        <v>863.16603892000001</v>
      </c>
      <c r="D27" s="1094">
        <f t="shared" si="0"/>
        <v>3.864151847986768E-2</v>
      </c>
      <c r="E27" s="73">
        <v>821.08171819000006</v>
      </c>
      <c r="F27" s="1094">
        <f t="shared" si="1"/>
        <v>3.1311816295152464E-2</v>
      </c>
      <c r="G27" s="907">
        <v>976.47548133000009</v>
      </c>
      <c r="H27" s="1095">
        <f t="shared" si="1"/>
        <v>3.2613041832692709E-2</v>
      </c>
      <c r="I27" s="1377">
        <f t="shared" si="2"/>
        <v>-4.8755765209039237E-2</v>
      </c>
      <c r="J27" s="1378">
        <f t="shared" si="3"/>
        <v>0.18925493004831656</v>
      </c>
    </row>
    <row r="28" spans="1:10" ht="20.100000000000001" customHeight="1">
      <c r="A28" s="41">
        <f t="shared" si="4"/>
        <v>16</v>
      </c>
      <c r="B28" s="42" t="s">
        <v>98</v>
      </c>
      <c r="C28" s="73">
        <v>297.75939919000001</v>
      </c>
      <c r="D28" s="1094">
        <f t="shared" si="0"/>
        <v>1.3329851740634889E-2</v>
      </c>
      <c r="E28" s="73">
        <v>367.43420466000003</v>
      </c>
      <c r="F28" s="1094">
        <f t="shared" si="1"/>
        <v>1.4012042969646397E-2</v>
      </c>
      <c r="G28" s="907">
        <v>361.57609295999998</v>
      </c>
      <c r="H28" s="1095">
        <f t="shared" si="1"/>
        <v>1.2076182629127302E-2</v>
      </c>
      <c r="I28" s="1377">
        <f t="shared" si="2"/>
        <v>0.23399699777584718</v>
      </c>
      <c r="J28" s="1378">
        <f t="shared" si="3"/>
        <v>-1.594329440673813E-2</v>
      </c>
    </row>
    <row r="29" spans="1:10" ht="20.100000000000001" customHeight="1">
      <c r="A29" s="41">
        <f t="shared" si="4"/>
        <v>17</v>
      </c>
      <c r="B29" s="42" t="s">
        <v>99</v>
      </c>
      <c r="C29" s="73">
        <v>100.42633099</v>
      </c>
      <c r="D29" s="1094">
        <f>+C29/C$35</f>
        <v>4.4958046885983406E-3</v>
      </c>
      <c r="E29" s="73">
        <v>109.53782468999999</v>
      </c>
      <c r="F29" s="1094">
        <f t="shared" si="1"/>
        <v>4.1772069309065117E-3</v>
      </c>
      <c r="G29" s="907">
        <v>128.36370837999999</v>
      </c>
      <c r="H29" s="1095">
        <f t="shared" si="1"/>
        <v>4.2871849536811214E-3</v>
      </c>
      <c r="I29" s="1377">
        <f t="shared" si="2"/>
        <v>9.072813484450884E-2</v>
      </c>
      <c r="J29" s="1378">
        <f t="shared" si="3"/>
        <v>0.17186651043398585</v>
      </c>
    </row>
    <row r="30" spans="1:10" ht="20.100000000000001" customHeight="1">
      <c r="A30" s="41">
        <f t="shared" si="4"/>
        <v>18</v>
      </c>
      <c r="B30" s="42" t="s">
        <v>100</v>
      </c>
      <c r="C30" s="73">
        <v>338.59370726999998</v>
      </c>
      <c r="D30" s="1094">
        <f t="shared" si="0"/>
        <v>1.5157888988555589E-2</v>
      </c>
      <c r="E30" s="73">
        <v>487.62578771</v>
      </c>
      <c r="F30" s="1094">
        <f t="shared" si="1"/>
        <v>1.8595529223586225E-2</v>
      </c>
      <c r="G30" s="907">
        <v>591.29742064999994</v>
      </c>
      <c r="H30" s="1095">
        <f t="shared" si="1"/>
        <v>1.9748583434943116E-2</v>
      </c>
      <c r="I30" s="1377">
        <f t="shared" si="2"/>
        <v>0.44015017775023052</v>
      </c>
      <c r="J30" s="1378">
        <f t="shared" si="3"/>
        <v>0.21260490226914611</v>
      </c>
    </row>
    <row r="31" spans="1:10" ht="20.100000000000001" customHeight="1">
      <c r="A31" s="41">
        <f t="shared" si="4"/>
        <v>19</v>
      </c>
      <c r="B31" s="42" t="s">
        <v>101</v>
      </c>
      <c r="C31" s="73">
        <v>20.497577070000002</v>
      </c>
      <c r="D31" s="1094">
        <f t="shared" si="0"/>
        <v>9.1761893706330893E-4</v>
      </c>
      <c r="E31" s="73">
        <v>23.882725280000002</v>
      </c>
      <c r="F31" s="1094">
        <f t="shared" si="1"/>
        <v>9.1076380100562487E-4</v>
      </c>
      <c r="G31" s="907">
        <v>24.722857789999999</v>
      </c>
      <c r="H31" s="1095">
        <f t="shared" si="1"/>
        <v>8.2571207444019547E-4</v>
      </c>
      <c r="I31" s="1377">
        <f t="shared" si="2"/>
        <v>0.16514870018244551</v>
      </c>
      <c r="J31" s="1378">
        <f t="shared" si="3"/>
        <v>3.517741380643627E-2</v>
      </c>
    </row>
    <row r="32" spans="1:10" ht="20.100000000000001" customHeight="1">
      <c r="A32" s="41">
        <f t="shared" si="4"/>
        <v>20</v>
      </c>
      <c r="B32" s="38" t="s">
        <v>102</v>
      </c>
      <c r="C32" s="73">
        <v>5.8376461800000001</v>
      </c>
      <c r="D32" s="1094">
        <f t="shared" si="0"/>
        <v>2.6133501849266548E-4</v>
      </c>
      <c r="E32" s="73">
        <v>6.1874045999999998</v>
      </c>
      <c r="F32" s="1094">
        <f t="shared" si="1"/>
        <v>2.359556568937633E-4</v>
      </c>
      <c r="G32" s="907">
        <v>6.3487661799999993</v>
      </c>
      <c r="H32" s="1095">
        <f t="shared" si="1"/>
        <v>2.1204073320131957E-4</v>
      </c>
      <c r="I32" s="1377">
        <f t="shared" si="2"/>
        <v>5.9914288947193382E-2</v>
      </c>
      <c r="J32" s="1378">
        <f t="shared" si="3"/>
        <v>2.6079041283319254E-2</v>
      </c>
    </row>
    <row r="33" spans="1:41" ht="20.100000000000001" customHeight="1">
      <c r="A33" s="41">
        <f t="shared" si="4"/>
        <v>21</v>
      </c>
      <c r="B33" s="38" t="s">
        <v>103</v>
      </c>
      <c r="C33" s="73">
        <v>148.49530555000001</v>
      </c>
      <c r="D33" s="1094">
        <f t="shared" si="0"/>
        <v>6.6477176288856996E-3</v>
      </c>
      <c r="E33" s="73">
        <v>145.67450262</v>
      </c>
      <c r="F33" s="1094">
        <f t="shared" si="1"/>
        <v>5.5552732010404407E-3</v>
      </c>
      <c r="G33" s="907">
        <v>115.60174047</v>
      </c>
      <c r="H33" s="1095">
        <f t="shared" si="1"/>
        <v>3.8609514216835531E-3</v>
      </c>
      <c r="I33" s="1377">
        <f t="shared" si="2"/>
        <v>-1.8995906433218645E-2</v>
      </c>
      <c r="J33" s="1378">
        <f t="shared" si="3"/>
        <v>-0.20643806300438497</v>
      </c>
    </row>
    <row r="34" spans="1:41" ht="20.100000000000001" customHeight="1" thickBot="1">
      <c r="A34" s="43">
        <f t="shared" si="4"/>
        <v>22</v>
      </c>
      <c r="B34" s="44" t="s">
        <v>104</v>
      </c>
      <c r="C34" s="73">
        <v>1998.4212747500001</v>
      </c>
      <c r="D34" s="1094">
        <f t="shared" si="0"/>
        <v>8.9463705865251208E-2</v>
      </c>
      <c r="E34" s="73">
        <v>2827.64556881</v>
      </c>
      <c r="F34" s="1094">
        <f t="shared" si="1"/>
        <v>0.10783179875634812</v>
      </c>
      <c r="G34" s="907">
        <v>2749.9863633</v>
      </c>
      <c r="H34" s="1095">
        <f t="shared" si="1"/>
        <v>9.1846054530198881E-2</v>
      </c>
      <c r="I34" s="1377">
        <f t="shared" si="2"/>
        <v>0.41493968490889632</v>
      </c>
      <c r="J34" s="1378">
        <f t="shared" si="3"/>
        <v>-2.7464264392472099E-2</v>
      </c>
    </row>
    <row r="35" spans="1:41" ht="21" customHeight="1" thickTop="1" thickBot="1">
      <c r="A35" s="45" t="s">
        <v>105</v>
      </c>
      <c r="B35" s="46"/>
      <c r="C35" s="84">
        <f>SUM(C13:C34)</f>
        <v>22337.787770160001</v>
      </c>
      <c r="D35" s="48">
        <f>+C35/C$35</f>
        <v>1</v>
      </c>
      <c r="E35" s="84">
        <f>SUM(E13:E34)</f>
        <v>26222.743211389999</v>
      </c>
      <c r="F35" s="48">
        <f t="shared" si="1"/>
        <v>1</v>
      </c>
      <c r="G35" s="908">
        <v>29941.257437419998</v>
      </c>
      <c r="H35" s="138">
        <f t="shared" si="1"/>
        <v>1</v>
      </c>
      <c r="I35" s="1404">
        <f>IF(C35&gt;0,(E35-C35)/C35,"-")</f>
        <v>0.1739185402423658</v>
      </c>
      <c r="J35" s="1405">
        <f>IF(E35&gt;0,(G35-E35)/E35,"-")</f>
        <v>0.14180492849485099</v>
      </c>
    </row>
    <row r="36" spans="1:41" ht="13.5" thickTop="1">
      <c r="A36" s="573"/>
      <c r="B36" s="51"/>
      <c r="H36" s="52"/>
    </row>
    <row r="37" spans="1:41" s="16" customFormat="1" ht="14.25" customHeight="1">
      <c r="A37" s="16" t="str">
        <f>+data!A1</f>
        <v>Fonte: AT - Autoridade Tributária e Aduaneira</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row>
    <row r="38" spans="1:41" s="16" customFormat="1" ht="14.25" customHeight="1">
      <c r="A38" s="852" t="str">
        <f>+data!A2</f>
        <v>Data: 2015-11</v>
      </c>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row>
    <row r="39" spans="1:41">
      <c r="A39" s="49" t="str">
        <f>+data!A3</f>
        <v xml:space="preserve"> </v>
      </c>
      <c r="C39" s="1010"/>
      <c r="D39" s="1010"/>
      <c r="E39" s="1010"/>
      <c r="F39" s="1010"/>
      <c r="G39" s="1010"/>
      <c r="H39" s="1010"/>
    </row>
    <row r="40" spans="1:41">
      <c r="A40" s="49"/>
    </row>
    <row r="41" spans="1:41">
      <c r="A41" s="16"/>
    </row>
  </sheetData>
  <mergeCells count="2">
    <mergeCell ref="I10:J11"/>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D35:F35 H35:I35" formula="1"/>
    <ignoredError sqref="I12" twoDigitTextYear="1"/>
  </ignoredError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6" enableFormatConditionsCalculation="0">
    <tabColor theme="6" tint="0.59999389629810485"/>
    <pageSetUpPr fitToPage="1"/>
  </sheetPr>
  <dimension ref="A1:AP40"/>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2.28515625" style="26" customWidth="1"/>
    <col min="12" max="12" width="16.28515625" style="26" customWidth="1"/>
    <col min="13" max="13" width="6.5703125" style="26" customWidth="1"/>
    <col min="14" max="14" width="14.7109375" style="26" customWidth="1"/>
    <col min="15" max="15" width="4" style="26" customWidth="1"/>
    <col min="16" max="16" width="12.7109375" style="26" customWidth="1"/>
    <col min="17" max="17" width="6.5703125" style="26" customWidth="1"/>
    <col min="18" max="18" width="14.7109375" style="26" customWidth="1"/>
    <col min="19" max="19" width="6.5703125" style="26" customWidth="1"/>
    <col min="20" max="20" width="14.7109375" style="26" customWidth="1"/>
    <col min="21" max="21" width="5.5703125" style="26" customWidth="1"/>
    <col min="22" max="22" width="13.7109375" style="26" customWidth="1"/>
    <col min="23" max="23" width="6.5703125" style="26" customWidth="1"/>
    <col min="24" max="24" width="14.7109375" style="26" customWidth="1"/>
    <col min="25" max="25" width="6.5703125" style="26" customWidth="1"/>
    <col min="26" max="26" width="14.7109375" style="26" customWidth="1"/>
    <col min="27" max="27" width="6.5703125" style="26" customWidth="1"/>
    <col min="28" max="28" width="13.7109375" style="26" customWidth="1"/>
    <col min="29" max="29" width="6.5703125" style="26" customWidth="1"/>
    <col min="30" max="30" width="14.7109375" style="26" customWidth="1"/>
    <col min="31" max="31" width="6.5703125" style="26" customWidth="1"/>
    <col min="32" max="32" width="13.7109375" style="26" customWidth="1"/>
    <col min="33" max="33" width="5.5703125" style="26" customWidth="1"/>
    <col min="34" max="34" width="14.7109375" style="26" customWidth="1"/>
    <col min="35" max="35" width="5.5703125" style="26" customWidth="1"/>
    <col min="36" max="36" width="14.7109375" style="26" customWidth="1"/>
    <col min="37" max="37" width="7.5703125" style="26" customWidth="1"/>
    <col min="38" max="38" width="18.28515625" style="26" customWidth="1"/>
    <col min="39" max="39" width="5.5703125" style="26" customWidth="1"/>
    <col min="40" max="40" width="14.7109375" style="26" customWidth="1"/>
    <col min="41" max="41" width="7.5703125" style="26" customWidth="1"/>
    <col min="42" max="42" width="17.28515625" style="26" customWidth="1"/>
  </cols>
  <sheetData>
    <row r="1" spans="1:42" s="195" customFormat="1" ht="27.75">
      <c r="A1" s="1183" t="s">
        <v>707</v>
      </c>
      <c r="B1" s="206"/>
      <c r="C1" s="206"/>
      <c r="D1" s="206"/>
      <c r="E1" s="206"/>
      <c r="F1" s="206"/>
      <c r="G1" s="206"/>
      <c r="H1" s="206"/>
      <c r="I1" s="206"/>
    </row>
    <row r="2" spans="1:42" s="195" customFormat="1"/>
    <row r="3" spans="1:42" s="454" customFormat="1" ht="26.25">
      <c r="A3" s="706" t="s">
        <v>538</v>
      </c>
      <c r="C3" s="662"/>
      <c r="D3" s="662"/>
      <c r="E3" s="662"/>
      <c r="F3" s="662"/>
      <c r="G3" s="662"/>
      <c r="H3" s="662"/>
    </row>
    <row r="4" spans="1:42"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row>
    <row r="5" spans="1:42" s="454" customFormat="1" ht="27" customHeight="1">
      <c r="A5" s="663" t="s">
        <v>280</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row>
    <row r="6" spans="1:42" ht="21" customHeight="1">
      <c r="A6" s="319" t="s">
        <v>574</v>
      </c>
      <c r="B6" s="14"/>
      <c r="C6" s="27"/>
      <c r="D6" s="27"/>
      <c r="E6" s="27"/>
      <c r="F6" s="27"/>
      <c r="G6" s="27"/>
      <c r="H6" s="27"/>
      <c r="I6" s="27"/>
    </row>
    <row r="7" spans="1:42" ht="25.5" customHeight="1">
      <c r="A7" s="272" t="s">
        <v>153</v>
      </c>
      <c r="B7" s="272"/>
      <c r="C7" s="272"/>
      <c r="D7" s="272"/>
      <c r="E7" s="272"/>
      <c r="F7" s="272"/>
      <c r="G7" s="272"/>
      <c r="H7" s="272"/>
      <c r="I7" s="272"/>
    </row>
    <row r="8" spans="1:42" ht="21" customHeight="1" thickBot="1">
      <c r="A8" s="16"/>
      <c r="B8" s="17"/>
    </row>
    <row r="9" spans="1:42" ht="13.5" customHeight="1" thickTop="1">
      <c r="A9" s="1617" t="s">
        <v>72</v>
      </c>
      <c r="B9" s="29"/>
      <c r="C9" s="264"/>
      <c r="D9" s="90"/>
      <c r="E9" s="264"/>
      <c r="F9" s="722"/>
      <c r="G9" s="1054"/>
      <c r="H9" s="116"/>
      <c r="I9" s="1613" t="s">
        <v>435</v>
      </c>
      <c r="J9" s="1614"/>
    </row>
    <row r="10" spans="1:42" s="33" customFormat="1" ht="13.5" thickBot="1">
      <c r="A10" s="1618"/>
      <c r="B10" s="850" t="s">
        <v>58</v>
      </c>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row>
    <row r="11" spans="1:42" s="33" customFormat="1" ht="18" customHeight="1" thickTop="1" thickBot="1">
      <c r="A11" s="1619"/>
      <c r="B11" s="34"/>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row>
    <row r="12" spans="1:42" ht="20.100000000000001" customHeight="1" thickTop="1">
      <c r="A12" s="35" t="s">
        <v>74</v>
      </c>
      <c r="B12" s="36" t="s">
        <v>75</v>
      </c>
      <c r="C12" s="905">
        <v>10231</v>
      </c>
      <c r="D12" s="1134">
        <f t="shared" ref="D12:D34" si="0">+C12/C$34</f>
        <v>5.9089885239368617E-2</v>
      </c>
      <c r="E12" s="905">
        <v>9431</v>
      </c>
      <c r="F12" s="1134">
        <f>+E12/E$34</f>
        <v>5.8514400585702411E-2</v>
      </c>
      <c r="G12" s="906">
        <v>8866</v>
      </c>
      <c r="H12" s="1135">
        <f>+G12/G$34</f>
        <v>5.8232404172030579E-2</v>
      </c>
      <c r="I12" s="1386">
        <f>IF(C12&gt;0,(E12-C12)/C12,"-")</f>
        <v>-7.8193724953572477E-2</v>
      </c>
      <c r="J12" s="1387">
        <f>IF(E12&gt;0,(G12-E12)/E12,"-")</f>
        <v>-5.9908811366769163E-2</v>
      </c>
    </row>
    <row r="13" spans="1:42" ht="20.100000000000001" customHeight="1">
      <c r="A13" s="37" t="s">
        <v>76</v>
      </c>
      <c r="B13" s="38" t="s">
        <v>77</v>
      </c>
      <c r="C13" s="73">
        <v>1756</v>
      </c>
      <c r="D13" s="1094">
        <f t="shared" si="0"/>
        <v>1.0141905823510046E-2</v>
      </c>
      <c r="E13" s="73">
        <v>1746</v>
      </c>
      <c r="F13" s="1094">
        <f t="shared" ref="F13:H34" si="1">+E13/E$34</f>
        <v>1.0833012768808865E-2</v>
      </c>
      <c r="G13" s="907">
        <v>1701</v>
      </c>
      <c r="H13" s="1095">
        <f t="shared" si="1"/>
        <v>1.1172267030974962E-2</v>
      </c>
      <c r="I13" s="1377">
        <f t="shared" ref="I13:I34" si="2">IF(C13&gt;0,(E13-C13)/C13,"-")</f>
        <v>-5.6947608200455585E-3</v>
      </c>
      <c r="J13" s="1378">
        <f t="shared" ref="J13:J34" si="3">IF(E13&gt;0,(G13-E13)/E13,"-")</f>
        <v>-2.5773195876288658E-2</v>
      </c>
    </row>
    <row r="14" spans="1:42" ht="20.100000000000001" customHeight="1">
      <c r="A14" s="37" t="s">
        <v>78</v>
      </c>
      <c r="B14" s="38" t="s">
        <v>79</v>
      </c>
      <c r="C14" s="73">
        <v>12151</v>
      </c>
      <c r="D14" s="1094">
        <f t="shared" si="0"/>
        <v>7.0178985000837454E-2</v>
      </c>
      <c r="E14" s="73">
        <v>11420</v>
      </c>
      <c r="F14" s="1094">
        <f t="shared" si="1"/>
        <v>7.0855100698623844E-2</v>
      </c>
      <c r="G14" s="907">
        <v>10916</v>
      </c>
      <c r="H14" s="1095">
        <f t="shared" si="1"/>
        <v>7.1696923521530093E-2</v>
      </c>
      <c r="I14" s="1377">
        <f t="shared" si="2"/>
        <v>-6.0159657641346391E-2</v>
      </c>
      <c r="J14" s="1378">
        <f t="shared" si="3"/>
        <v>-4.4133099824868655E-2</v>
      </c>
    </row>
    <row r="15" spans="1:42" ht="20.100000000000001" customHeight="1">
      <c r="A15" s="37" t="s">
        <v>80</v>
      </c>
      <c r="B15" s="38" t="s">
        <v>81</v>
      </c>
      <c r="C15" s="73">
        <v>1570</v>
      </c>
      <c r="D15" s="1094">
        <f t="shared" si="0"/>
        <v>9.0676492841177524E-3</v>
      </c>
      <c r="E15" s="73">
        <v>1554</v>
      </c>
      <c r="F15" s="1094">
        <f t="shared" si="1"/>
        <v>9.6417536327199176E-3</v>
      </c>
      <c r="G15" s="907">
        <v>1428</v>
      </c>
      <c r="H15" s="1095">
        <f t="shared" si="1"/>
        <v>9.3791871371147837E-3</v>
      </c>
      <c r="I15" s="1377">
        <f t="shared" si="2"/>
        <v>-1.019108280254777E-2</v>
      </c>
      <c r="J15" s="1378">
        <f t="shared" si="3"/>
        <v>-8.1081081081081086E-2</v>
      </c>
    </row>
    <row r="16" spans="1:42" ht="20.100000000000001" customHeight="1">
      <c r="A16" s="37" t="s">
        <v>82</v>
      </c>
      <c r="B16" s="38" t="s">
        <v>83</v>
      </c>
      <c r="C16" s="73">
        <v>2522</v>
      </c>
      <c r="D16" s="1094">
        <f t="shared" si="0"/>
        <v>1.4565994582512721E-2</v>
      </c>
      <c r="E16" s="73">
        <v>2425</v>
      </c>
      <c r="F16" s="1094">
        <f t="shared" si="1"/>
        <v>1.504585106779009E-2</v>
      </c>
      <c r="G16" s="907">
        <v>2197</v>
      </c>
      <c r="H16" s="1095">
        <f t="shared" si="1"/>
        <v>1.4430023907731918E-2</v>
      </c>
      <c r="I16" s="1377">
        <f t="shared" si="2"/>
        <v>-3.8461538461538464E-2</v>
      </c>
      <c r="J16" s="1378">
        <f t="shared" si="3"/>
        <v>-9.4020618556701033E-2</v>
      </c>
    </row>
    <row r="17" spans="1:10" ht="20.100000000000001" customHeight="1">
      <c r="A17" s="37" t="s">
        <v>84</v>
      </c>
      <c r="B17" s="38" t="s">
        <v>85</v>
      </c>
      <c r="C17" s="73">
        <v>5818</v>
      </c>
      <c r="D17" s="1094">
        <f t="shared" si="0"/>
        <v>3.360228250636757E-2</v>
      </c>
      <c r="E17" s="73">
        <v>5433</v>
      </c>
      <c r="F17" s="1094">
        <f t="shared" si="1"/>
        <v>3.3708910866516929E-2</v>
      </c>
      <c r="G17" s="907">
        <v>5040</v>
      </c>
      <c r="H17" s="1095">
        <f t="shared" si="1"/>
        <v>3.3103013425111003E-2</v>
      </c>
      <c r="I17" s="1377">
        <f t="shared" si="2"/>
        <v>-6.617394293571674E-2</v>
      </c>
      <c r="J17" s="1378">
        <f t="shared" si="3"/>
        <v>-7.2335726118166757E-2</v>
      </c>
    </row>
    <row r="18" spans="1:10" ht="20.100000000000001" customHeight="1">
      <c r="A18" s="37" t="s">
        <v>86</v>
      </c>
      <c r="B18" s="38" t="s">
        <v>87</v>
      </c>
      <c r="C18" s="73">
        <v>2375</v>
      </c>
      <c r="D18" s="1094">
        <f t="shared" si="0"/>
        <v>1.3716985382025263E-2</v>
      </c>
      <c r="E18" s="73">
        <v>2195</v>
      </c>
      <c r="F18" s="1094">
        <f t="shared" si="1"/>
        <v>1.3618821894350205E-2</v>
      </c>
      <c r="G18" s="907">
        <v>2100</v>
      </c>
      <c r="H18" s="1095">
        <f t="shared" si="1"/>
        <v>1.3792922260462916E-2</v>
      </c>
      <c r="I18" s="1377">
        <f t="shared" si="2"/>
        <v>-7.5789473684210532E-2</v>
      </c>
      <c r="J18" s="1378">
        <f t="shared" si="3"/>
        <v>-4.328018223234624E-2</v>
      </c>
    </row>
    <row r="19" spans="1:10" ht="20.100000000000001" customHeight="1">
      <c r="A19" s="37" t="s">
        <v>88</v>
      </c>
      <c r="B19" s="38" t="s">
        <v>89</v>
      </c>
      <c r="C19" s="73">
        <v>9698</v>
      </c>
      <c r="D19" s="1094">
        <f t="shared" si="0"/>
        <v>5.6011504941002523E-2</v>
      </c>
      <c r="E19" s="73">
        <v>8819</v>
      </c>
      <c r="F19" s="1094">
        <f t="shared" si="1"/>
        <v>5.4717262089418892E-2</v>
      </c>
      <c r="G19" s="907">
        <v>8286</v>
      </c>
      <c r="H19" s="1095">
        <f t="shared" si="1"/>
        <v>5.4422930404855109E-2</v>
      </c>
      <c r="I19" s="1377">
        <f t="shared" si="2"/>
        <v>-9.0637244792740768E-2</v>
      </c>
      <c r="J19" s="1378">
        <f t="shared" si="3"/>
        <v>-6.0437691348225422E-2</v>
      </c>
    </row>
    <row r="20" spans="1:10" ht="20.100000000000001" customHeight="1">
      <c r="A20" s="37" t="s">
        <v>90</v>
      </c>
      <c r="B20" s="38" t="s">
        <v>91</v>
      </c>
      <c r="C20" s="73">
        <v>1642</v>
      </c>
      <c r="D20" s="1094">
        <f t="shared" si="0"/>
        <v>9.4834905251728347E-3</v>
      </c>
      <c r="E20" s="73">
        <v>1532</v>
      </c>
      <c r="F20" s="1094">
        <f t="shared" si="1"/>
        <v>9.5052551900430583E-3</v>
      </c>
      <c r="G20" s="907">
        <v>1411</v>
      </c>
      <c r="H20" s="1095">
        <f t="shared" si="1"/>
        <v>9.2675301473872269E-3</v>
      </c>
      <c r="I20" s="1377">
        <f t="shared" si="2"/>
        <v>-6.6991473812423874E-2</v>
      </c>
      <c r="J20" s="1378">
        <f t="shared" si="3"/>
        <v>-7.8981723237597917E-2</v>
      </c>
    </row>
    <row r="21" spans="1:10" ht="20.100000000000001" customHeight="1">
      <c r="A21" s="40">
        <v>10</v>
      </c>
      <c r="B21" s="38" t="s">
        <v>92</v>
      </c>
      <c r="C21" s="73">
        <v>7771</v>
      </c>
      <c r="D21" s="1094">
        <f t="shared" si="0"/>
        <v>4.4881976169986661E-2</v>
      </c>
      <c r="E21" s="73">
        <v>6964</v>
      </c>
      <c r="F21" s="1094">
        <f t="shared" si="1"/>
        <v>4.3207961581892863E-2</v>
      </c>
      <c r="G21" s="907">
        <v>6516</v>
      </c>
      <c r="H21" s="1095">
        <f t="shared" si="1"/>
        <v>4.2797467356750649E-2</v>
      </c>
      <c r="I21" s="1377">
        <f t="shared" si="2"/>
        <v>-0.10384763865654356</v>
      </c>
      <c r="J21" s="1378">
        <f t="shared" si="3"/>
        <v>-6.4330844342331994E-2</v>
      </c>
    </row>
    <row r="22" spans="1:10" ht="20.100000000000001" customHeight="1">
      <c r="A22" s="41">
        <f t="shared" ref="A22:A33" si="4">A21+1</f>
        <v>11</v>
      </c>
      <c r="B22" s="42" t="s">
        <v>93</v>
      </c>
      <c r="C22" s="73">
        <v>51326</v>
      </c>
      <c r="D22" s="1094">
        <f t="shared" si="0"/>
        <v>0.29643704914434887</v>
      </c>
      <c r="E22" s="73">
        <v>47596</v>
      </c>
      <c r="F22" s="1094">
        <f t="shared" si="1"/>
        <v>0.29530817625671635</v>
      </c>
      <c r="G22" s="907">
        <v>45215</v>
      </c>
      <c r="H22" s="1095">
        <f t="shared" si="1"/>
        <v>0.29697475238420512</v>
      </c>
      <c r="I22" s="1377">
        <f t="shared" si="2"/>
        <v>-7.267271947940615E-2</v>
      </c>
      <c r="J22" s="1378">
        <f t="shared" si="3"/>
        <v>-5.0025212202706108E-2</v>
      </c>
    </row>
    <row r="23" spans="1:10" ht="20.100000000000001" customHeight="1">
      <c r="A23" s="41">
        <f t="shared" si="4"/>
        <v>12</v>
      </c>
      <c r="B23" s="42" t="s">
        <v>94</v>
      </c>
      <c r="C23" s="73">
        <v>1465</v>
      </c>
      <c r="D23" s="1094">
        <f t="shared" si="0"/>
        <v>8.4612141409124257E-3</v>
      </c>
      <c r="E23" s="73">
        <v>1338</v>
      </c>
      <c r="F23" s="1094">
        <f t="shared" si="1"/>
        <v>8.3015871046198519E-3</v>
      </c>
      <c r="G23" s="907">
        <v>1229</v>
      </c>
      <c r="H23" s="1095">
        <f t="shared" si="1"/>
        <v>8.0721435514804398E-3</v>
      </c>
      <c r="I23" s="1377">
        <f t="shared" si="2"/>
        <v>-8.6689419795221836E-2</v>
      </c>
      <c r="J23" s="1378">
        <f t="shared" si="3"/>
        <v>-8.1464872944693567E-2</v>
      </c>
    </row>
    <row r="24" spans="1:10" ht="20.100000000000001" customHeight="1">
      <c r="A24" s="41">
        <f t="shared" si="4"/>
        <v>13</v>
      </c>
      <c r="B24" s="42" t="s">
        <v>95</v>
      </c>
      <c r="C24" s="73">
        <v>29841</v>
      </c>
      <c r="D24" s="1094">
        <f t="shared" si="0"/>
        <v>0.17234886769895405</v>
      </c>
      <c r="E24" s="73">
        <v>28084</v>
      </c>
      <c r="F24" s="1094">
        <f t="shared" si="1"/>
        <v>0.17424646655167708</v>
      </c>
      <c r="G24" s="907">
        <v>26620</v>
      </c>
      <c r="H24" s="1095">
        <f t="shared" si="1"/>
        <v>0.17484170979691563</v>
      </c>
      <c r="I24" s="1377">
        <f t="shared" si="2"/>
        <v>-5.8878723903354448E-2</v>
      </c>
      <c r="J24" s="1378">
        <f t="shared" si="3"/>
        <v>-5.2129326306793906E-2</v>
      </c>
    </row>
    <row r="25" spans="1:10" ht="20.100000000000001" customHeight="1">
      <c r="A25" s="41">
        <f t="shared" si="4"/>
        <v>14</v>
      </c>
      <c r="B25" s="42" t="s">
        <v>96</v>
      </c>
      <c r="C25" s="73">
        <v>6223</v>
      </c>
      <c r="D25" s="1094">
        <f t="shared" si="0"/>
        <v>3.5941389487302404E-2</v>
      </c>
      <c r="E25" s="73">
        <v>5805</v>
      </c>
      <c r="F25" s="1094">
        <f t="shared" si="1"/>
        <v>3.6016975442689267E-2</v>
      </c>
      <c r="G25" s="907">
        <v>5303</v>
      </c>
      <c r="H25" s="1095">
        <f t="shared" si="1"/>
        <v>3.4830412736778497E-2</v>
      </c>
      <c r="I25" s="1377">
        <f t="shared" si="2"/>
        <v>-6.7170175156676851E-2</v>
      </c>
      <c r="J25" s="1378">
        <f t="shared" si="3"/>
        <v>-8.6477174849267868E-2</v>
      </c>
    </row>
    <row r="26" spans="1:10" ht="20.100000000000001" customHeight="1">
      <c r="A26" s="41">
        <f t="shared" si="4"/>
        <v>15</v>
      </c>
      <c r="B26" s="42" t="s">
        <v>97</v>
      </c>
      <c r="C26" s="73">
        <v>11184</v>
      </c>
      <c r="D26" s="1094">
        <f t="shared" si="0"/>
        <v>6.4594006110556018E-2</v>
      </c>
      <c r="E26" s="73">
        <v>10058</v>
      </c>
      <c r="F26" s="1094">
        <f t="shared" si="1"/>
        <v>6.2404606201992875E-2</v>
      </c>
      <c r="G26" s="907">
        <v>9644</v>
      </c>
      <c r="H26" s="1095">
        <f t="shared" si="1"/>
        <v>6.3342353466621135E-2</v>
      </c>
      <c r="I26" s="1377">
        <f t="shared" si="2"/>
        <v>-0.10067954220314736</v>
      </c>
      <c r="J26" s="1378">
        <f t="shared" si="3"/>
        <v>-4.1161264664943326E-2</v>
      </c>
    </row>
    <row r="27" spans="1:10" ht="20.100000000000001" customHeight="1">
      <c r="A27" s="41">
        <f t="shared" si="4"/>
        <v>16</v>
      </c>
      <c r="B27" s="42" t="s">
        <v>98</v>
      </c>
      <c r="C27" s="73">
        <v>3160</v>
      </c>
      <c r="D27" s="1094">
        <f t="shared" si="0"/>
        <v>1.825081002408414E-2</v>
      </c>
      <c r="E27" s="73">
        <v>3036</v>
      </c>
      <c r="F27" s="1094">
        <f t="shared" si="1"/>
        <v>1.883678508940648E-2</v>
      </c>
      <c r="G27" s="907">
        <v>2758</v>
      </c>
      <c r="H27" s="1095">
        <f t="shared" si="1"/>
        <v>1.8114704568741296E-2</v>
      </c>
      <c r="I27" s="1377">
        <f t="shared" si="2"/>
        <v>-3.9240506329113925E-2</v>
      </c>
      <c r="J27" s="1378">
        <f t="shared" si="3"/>
        <v>-9.1567852437417649E-2</v>
      </c>
    </row>
    <row r="28" spans="1:10" ht="20.100000000000001" customHeight="1">
      <c r="A28" s="41">
        <f t="shared" si="4"/>
        <v>17</v>
      </c>
      <c r="B28" s="42" t="s">
        <v>99</v>
      </c>
      <c r="C28" s="73">
        <v>2133</v>
      </c>
      <c r="D28" s="1094">
        <f>+C28/C$34</f>
        <v>1.2319296766256793E-2</v>
      </c>
      <c r="E28" s="73">
        <v>2100</v>
      </c>
      <c r="F28" s="1094">
        <f t="shared" si="1"/>
        <v>1.3029396800972861E-2</v>
      </c>
      <c r="G28" s="907">
        <v>1961</v>
      </c>
      <c r="H28" s="1095">
        <f t="shared" si="1"/>
        <v>1.2879962167984657E-2</v>
      </c>
      <c r="I28" s="1377">
        <f t="shared" si="2"/>
        <v>-1.5471167369901548E-2</v>
      </c>
      <c r="J28" s="1378">
        <f t="shared" si="3"/>
        <v>-6.6190476190476188E-2</v>
      </c>
    </row>
    <row r="29" spans="1:10" ht="20.100000000000001" customHeight="1">
      <c r="A29" s="41">
        <f t="shared" si="4"/>
        <v>18</v>
      </c>
      <c r="B29" s="42" t="s">
        <v>100</v>
      </c>
      <c r="C29" s="73">
        <v>4196</v>
      </c>
      <c r="D29" s="1094">
        <f t="shared" si="0"/>
        <v>2.4234303437043369E-2</v>
      </c>
      <c r="E29" s="73">
        <v>3975</v>
      </c>
      <c r="F29" s="1094">
        <f t="shared" si="1"/>
        <v>2.4662786801841488E-2</v>
      </c>
      <c r="G29" s="907">
        <v>3779</v>
      </c>
      <c r="H29" s="1095">
        <f t="shared" si="1"/>
        <v>2.4820692010613984E-2</v>
      </c>
      <c r="I29" s="1377">
        <f t="shared" si="2"/>
        <v>-5.2669208770257388E-2</v>
      </c>
      <c r="J29" s="1378">
        <f t="shared" si="3"/>
        <v>-4.9308176100628931E-2</v>
      </c>
    </row>
    <row r="30" spans="1:10" ht="20.100000000000001" customHeight="1">
      <c r="A30" s="41">
        <f t="shared" si="4"/>
        <v>19</v>
      </c>
      <c r="B30" s="42" t="s">
        <v>101</v>
      </c>
      <c r="C30" s="73">
        <v>514</v>
      </c>
      <c r="D30" s="1094">
        <f t="shared" si="0"/>
        <v>2.9686444153098884E-3</v>
      </c>
      <c r="E30" s="73">
        <v>546</v>
      </c>
      <c r="F30" s="1094">
        <f t="shared" si="1"/>
        <v>3.3876431682529442E-3</v>
      </c>
      <c r="G30" s="907">
        <v>610</v>
      </c>
      <c r="H30" s="1095">
        <f t="shared" si="1"/>
        <v>4.0065155137535141E-3</v>
      </c>
      <c r="I30" s="1377">
        <f t="shared" si="2"/>
        <v>6.2256809338521402E-2</v>
      </c>
      <c r="J30" s="1378">
        <f t="shared" si="3"/>
        <v>0.11721611721611722</v>
      </c>
    </row>
    <row r="31" spans="1:10" ht="20.100000000000001" customHeight="1">
      <c r="A31" s="41">
        <f t="shared" si="4"/>
        <v>20</v>
      </c>
      <c r="B31" s="38" t="s">
        <v>102</v>
      </c>
      <c r="C31" s="73">
        <v>311</v>
      </c>
      <c r="D31" s="1094">
        <f t="shared" si="0"/>
        <v>1.7962031384462555E-3</v>
      </c>
      <c r="E31" s="73">
        <v>344</v>
      </c>
      <c r="F31" s="1094">
        <f t="shared" si="1"/>
        <v>2.1343392854926975E-3</v>
      </c>
      <c r="G31" s="907">
        <v>382</v>
      </c>
      <c r="H31" s="1095">
        <f t="shared" si="1"/>
        <v>2.5089982397603974E-3</v>
      </c>
      <c r="I31" s="1377">
        <f t="shared" si="2"/>
        <v>0.10610932475884244</v>
      </c>
      <c r="J31" s="1378">
        <f t="shared" si="3"/>
        <v>0.11046511627906977</v>
      </c>
    </row>
    <row r="32" spans="1:10" ht="20.100000000000001" customHeight="1">
      <c r="A32" s="41">
        <f t="shared" si="4"/>
        <v>21</v>
      </c>
      <c r="B32" s="38" t="s">
        <v>103</v>
      </c>
      <c r="C32" s="73">
        <v>1237</v>
      </c>
      <c r="D32" s="1094">
        <f t="shared" si="0"/>
        <v>7.144383544238E-3</v>
      </c>
      <c r="E32" s="73">
        <v>1227</v>
      </c>
      <c r="F32" s="1094">
        <f t="shared" si="1"/>
        <v>7.6128904165684288E-3</v>
      </c>
      <c r="G32" s="907">
        <v>1327</v>
      </c>
      <c r="H32" s="1095">
        <f t="shared" si="1"/>
        <v>8.7158132569687095E-3</v>
      </c>
      <c r="I32" s="1377">
        <f t="shared" si="2"/>
        <v>-8.0840743734842367E-3</v>
      </c>
      <c r="J32" s="1378">
        <f t="shared" si="3"/>
        <v>8.1499592502037491E-2</v>
      </c>
    </row>
    <row r="33" spans="1:42" ht="20.100000000000001" customHeight="1" thickBot="1">
      <c r="A33" s="43">
        <f t="shared" si="4"/>
        <v>22</v>
      </c>
      <c r="B33" s="44" t="s">
        <v>104</v>
      </c>
      <c r="C33" s="73">
        <v>6019</v>
      </c>
      <c r="D33" s="1094">
        <f t="shared" si="0"/>
        <v>3.476317263764634E-2</v>
      </c>
      <c r="E33" s="73">
        <v>5546</v>
      </c>
      <c r="F33" s="1094">
        <f t="shared" si="1"/>
        <v>3.4410016503902616E-2</v>
      </c>
      <c r="G33" s="907">
        <v>4963</v>
      </c>
      <c r="H33" s="1095">
        <f t="shared" si="1"/>
        <v>3.2597272942227362E-2</v>
      </c>
      <c r="I33" s="1377">
        <f t="shared" si="2"/>
        <v>-7.8584482472171452E-2</v>
      </c>
      <c r="J33" s="1378">
        <f t="shared" si="3"/>
        <v>-0.10512080778939777</v>
      </c>
    </row>
    <row r="34" spans="1:42" ht="21.75" customHeight="1" thickTop="1" thickBot="1">
      <c r="A34" s="45" t="s">
        <v>105</v>
      </c>
      <c r="B34" s="46"/>
      <c r="C34" s="84">
        <f>SUM(C12:C33)</f>
        <v>173143</v>
      </c>
      <c r="D34" s="48">
        <f t="shared" si="0"/>
        <v>1</v>
      </c>
      <c r="E34" s="84">
        <f>SUM(E12:E33)</f>
        <v>161174</v>
      </c>
      <c r="F34" s="48">
        <f t="shared" si="1"/>
        <v>1</v>
      </c>
      <c r="G34" s="908">
        <v>152252</v>
      </c>
      <c r="H34" s="138">
        <f t="shared" si="1"/>
        <v>1</v>
      </c>
      <c r="I34" s="1404">
        <f t="shared" si="2"/>
        <v>-6.9127830752614888E-2</v>
      </c>
      <c r="J34" s="1405">
        <f t="shared" si="3"/>
        <v>-5.5356322980133273E-2</v>
      </c>
    </row>
    <row r="35" spans="1:42" ht="13.5" thickTop="1">
      <c r="A35" s="573"/>
    </row>
    <row r="36" spans="1:42" s="16" customFormat="1" ht="14.25" customHeight="1">
      <c r="A36" s="16" t="str">
        <f>+data!A1</f>
        <v>Fonte: AT - Autoridade Tributária e Aduaneira</v>
      </c>
      <c r="B36" s="278"/>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row>
    <row r="37" spans="1:42" s="16" customFormat="1" ht="14.25" customHeight="1">
      <c r="A37" s="852" t="str">
        <f>+data!A2</f>
        <v>Data: 2015-11</v>
      </c>
      <c r="B37" s="852"/>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row>
    <row r="38" spans="1:42">
      <c r="A38" s="49" t="str">
        <f>+data!A3</f>
        <v xml:space="preserve"> </v>
      </c>
      <c r="C38" s="1010"/>
      <c r="D38" s="1010"/>
      <c r="E38" s="1010"/>
      <c r="F38" s="1010"/>
      <c r="G38" s="1010"/>
      <c r="H38" s="1010"/>
      <c r="I38" s="17"/>
      <c r="J38" s="17"/>
    </row>
    <row r="39" spans="1:42">
      <c r="A39" s="49"/>
      <c r="C39" s="17"/>
      <c r="D39" s="17"/>
      <c r="E39" s="17"/>
      <c r="F39" s="17"/>
      <c r="G39" s="17"/>
      <c r="H39" s="17"/>
      <c r="I39" s="17"/>
      <c r="J39" s="17"/>
    </row>
    <row r="40" spans="1:42">
      <c r="C40" s="17"/>
      <c r="D40" s="17"/>
      <c r="E40" s="17"/>
      <c r="F40" s="17"/>
      <c r="G40" s="17"/>
      <c r="H40" s="17"/>
      <c r="I40" s="17"/>
      <c r="J40" s="17"/>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F12:F34 D34" formula="1"/>
    <ignoredError sqref="I11" twoDigitTextYear="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7" enableFormatConditionsCalculation="0">
    <tabColor theme="6" tint="0.59999389629810485"/>
    <pageSetUpPr fitToPage="1"/>
  </sheetPr>
  <dimension ref="A1:AN41"/>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6.5703125" style="26" customWidth="1"/>
    <col min="12" max="12" width="14.7109375" style="26" customWidth="1"/>
    <col min="13" max="13" width="5.5703125" style="26" bestFit="1" customWidth="1"/>
    <col min="14" max="14" width="12.7109375" style="26" customWidth="1"/>
    <col min="15" max="15" width="6.5703125" style="26" customWidth="1"/>
    <col min="16" max="16" width="23.5703125" style="26" bestFit="1" customWidth="1"/>
    <col min="17" max="17" width="6.5703125" style="26" bestFit="1" customWidth="1"/>
    <col min="18" max="18" width="23.5703125" style="26" bestFit="1" customWidth="1"/>
    <col min="19" max="19" width="5.5703125" style="26" customWidth="1"/>
    <col min="20" max="20" width="13.7109375" style="26" customWidth="1"/>
    <col min="21" max="21" width="6.5703125" style="26" customWidth="1"/>
    <col min="22" max="22" width="14.7109375" style="26" customWidth="1"/>
    <col min="23" max="23" width="6.5703125" style="26" customWidth="1"/>
    <col min="24" max="24" width="14.7109375" style="26" customWidth="1"/>
    <col min="25" max="25" width="6.5703125" style="26" customWidth="1"/>
    <col min="26" max="26" width="13.7109375" style="26" customWidth="1"/>
    <col min="27" max="27" width="6.5703125" style="26" customWidth="1"/>
    <col min="28" max="28" width="14.7109375" style="26" customWidth="1"/>
    <col min="29" max="29" width="6.5703125" style="26" customWidth="1"/>
    <col min="30" max="30" width="13.7109375" style="26" customWidth="1"/>
    <col min="31" max="31" width="5.5703125" style="26" customWidth="1"/>
    <col min="32" max="32" width="14.7109375" style="26" customWidth="1"/>
    <col min="33" max="33" width="5.5703125" style="26" customWidth="1"/>
    <col min="34" max="34" width="14.7109375" style="26" customWidth="1"/>
    <col min="35" max="35" width="7.5703125" style="26" customWidth="1"/>
    <col min="36" max="36" width="18.28515625" style="26" customWidth="1"/>
    <col min="37" max="37" width="5.5703125" style="26" customWidth="1"/>
    <col min="38" max="38" width="14.7109375" style="26" customWidth="1"/>
    <col min="39" max="39" width="7.5703125" style="26" customWidth="1"/>
    <col min="40" max="40" width="17.28515625" style="26" customWidth="1"/>
  </cols>
  <sheetData>
    <row r="1" spans="1:40" s="195" customFormat="1" ht="27.75">
      <c r="A1" s="1183" t="s">
        <v>707</v>
      </c>
      <c r="B1" s="206"/>
      <c r="C1" s="206"/>
      <c r="D1" s="206"/>
      <c r="E1" s="206"/>
      <c r="F1" s="206"/>
      <c r="G1" s="206"/>
      <c r="H1" s="206"/>
      <c r="I1" s="206"/>
    </row>
    <row r="2" spans="1:40" s="195" customFormat="1"/>
    <row r="3" spans="1:40" s="454" customFormat="1" ht="26.25">
      <c r="A3" s="706" t="s">
        <v>539</v>
      </c>
      <c r="C3" s="662"/>
      <c r="D3" s="662"/>
      <c r="E3" s="662"/>
      <c r="F3" s="662"/>
      <c r="G3" s="662"/>
      <c r="H3" s="662"/>
    </row>
    <row r="4" spans="1:40"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row>
    <row r="5" spans="1:40" s="454" customFormat="1" ht="27" customHeight="1">
      <c r="A5" s="663" t="s">
        <v>280</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row>
    <row r="6" spans="1:40" ht="21" customHeight="1">
      <c r="A6" s="319" t="s">
        <v>574</v>
      </c>
      <c r="B6" s="14"/>
      <c r="C6" s="27"/>
      <c r="D6" s="27"/>
      <c r="E6" s="27"/>
      <c r="F6" s="27"/>
      <c r="G6" s="27"/>
      <c r="H6" s="27"/>
      <c r="I6" s="27"/>
    </row>
    <row r="7" spans="1:40" ht="25.5" customHeight="1">
      <c r="A7" s="272" t="s">
        <v>106</v>
      </c>
      <c r="B7" s="272"/>
      <c r="C7" s="272"/>
      <c r="D7" s="272"/>
      <c r="E7" s="272"/>
      <c r="F7" s="272"/>
      <c r="G7" s="272"/>
      <c r="H7" s="272"/>
      <c r="I7" s="272"/>
    </row>
    <row r="8" spans="1:40" ht="21" customHeight="1">
      <c r="A8" s="16"/>
      <c r="B8" s="17"/>
    </row>
    <row r="9" spans="1:40" ht="21" customHeight="1" thickBot="1">
      <c r="A9" s="16" t="s">
        <v>141</v>
      </c>
      <c r="B9" s="17"/>
    </row>
    <row r="10" spans="1:40" ht="13.5" customHeight="1" thickTop="1">
      <c r="A10" s="1640" t="s">
        <v>72</v>
      </c>
      <c r="B10" s="29"/>
      <c r="C10" s="264"/>
      <c r="D10" s="90"/>
      <c r="E10" s="264"/>
      <c r="F10" s="722"/>
      <c r="G10" s="1054"/>
      <c r="H10" s="116"/>
      <c r="I10" s="1613" t="s">
        <v>435</v>
      </c>
      <c r="J10" s="1614"/>
    </row>
    <row r="11" spans="1:40" s="33" customFormat="1" ht="13.5" thickBot="1">
      <c r="A11" s="1641"/>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row>
    <row r="12" spans="1:40" s="33" customFormat="1" ht="18" customHeight="1" thickTop="1" thickBot="1">
      <c r="A12" s="1642"/>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row>
    <row r="13" spans="1:40" ht="20.100000000000001" customHeight="1" thickTop="1">
      <c r="A13" s="35" t="s">
        <v>74</v>
      </c>
      <c r="B13" s="36" t="s">
        <v>75</v>
      </c>
      <c r="C13" s="905">
        <v>612.17978911</v>
      </c>
      <c r="D13" s="1134">
        <f t="shared" ref="D13:D35" si="0">+C13/C$35</f>
        <v>3.4667817986900135E-2</v>
      </c>
      <c r="E13" s="906">
        <v>408.34692713999999</v>
      </c>
      <c r="F13" s="1134">
        <f>+E13/E$35</f>
        <v>2.6258182297467181E-2</v>
      </c>
      <c r="G13" s="906">
        <v>403.54858801999995</v>
      </c>
      <c r="H13" s="1135">
        <f>+G13/G$35</f>
        <v>1.5100892359536331E-2</v>
      </c>
      <c r="I13" s="1386">
        <f>IF(C13&gt;0,(E13-C13)/C13,"-")</f>
        <v>-0.33296241659061721</v>
      </c>
      <c r="J13" s="1387">
        <f>IF(E13&gt;0,(G13-E13)/E13,"-")</f>
        <v>-1.1750643389450428E-2</v>
      </c>
    </row>
    <row r="14" spans="1:40" ht="20.100000000000001" customHeight="1">
      <c r="A14" s="37" t="s">
        <v>76</v>
      </c>
      <c r="B14" s="38" t="s">
        <v>77</v>
      </c>
      <c r="C14" s="73">
        <v>102.42283004000001</v>
      </c>
      <c r="D14" s="1094">
        <f t="shared" si="0"/>
        <v>5.8002176692113945E-3</v>
      </c>
      <c r="E14" s="907">
        <v>67.887100920000009</v>
      </c>
      <c r="F14" s="1094">
        <f t="shared" ref="F14:H35" si="1">+E14/E$35</f>
        <v>4.365385786269816E-3</v>
      </c>
      <c r="G14" s="907">
        <v>77.704297969999999</v>
      </c>
      <c r="H14" s="1095">
        <f t="shared" si="1"/>
        <v>2.907714893206746E-3</v>
      </c>
      <c r="I14" s="1377">
        <f t="shared" ref="I14:I34" si="2">IF(C14&gt;0,(E14-C14)/C14,"-")</f>
        <v>-0.33718780379835711</v>
      </c>
      <c r="J14" s="1378">
        <f t="shared" ref="J14:J34" si="3">IF(E14&gt;0,(G14-E14)/E14,"-")</f>
        <v>0.14461063908987423</v>
      </c>
    </row>
    <row r="15" spans="1:40" ht="20.100000000000001" customHeight="1">
      <c r="A15" s="37" t="s">
        <v>78</v>
      </c>
      <c r="B15" s="38" t="s">
        <v>79</v>
      </c>
      <c r="C15" s="73">
        <v>527.26381218000006</v>
      </c>
      <c r="D15" s="1094">
        <f t="shared" si="0"/>
        <v>2.98590155978685E-2</v>
      </c>
      <c r="E15" s="907">
        <v>404.89464568</v>
      </c>
      <c r="F15" s="1094">
        <f t="shared" si="1"/>
        <v>2.6036188130512752E-2</v>
      </c>
      <c r="G15" s="907">
        <v>432.59024819999996</v>
      </c>
      <c r="H15" s="1095">
        <f t="shared" si="1"/>
        <v>1.6187638781998543E-2</v>
      </c>
      <c r="I15" s="1377">
        <f t="shared" si="2"/>
        <v>-0.23208337775744231</v>
      </c>
      <c r="J15" s="1378">
        <f t="shared" si="3"/>
        <v>6.8401997446734836E-2</v>
      </c>
    </row>
    <row r="16" spans="1:40" ht="20.100000000000001" customHeight="1">
      <c r="A16" s="37" t="s">
        <v>80</v>
      </c>
      <c r="B16" s="38" t="s">
        <v>81</v>
      </c>
      <c r="C16" s="73">
        <v>55.401260350000001</v>
      </c>
      <c r="D16" s="1094">
        <f t="shared" si="0"/>
        <v>3.1373802994230432E-3</v>
      </c>
      <c r="E16" s="907">
        <v>42.957257820000002</v>
      </c>
      <c r="F16" s="1094">
        <f t="shared" si="1"/>
        <v>2.7623068324207928E-3</v>
      </c>
      <c r="G16" s="907">
        <v>37.82772945</v>
      </c>
      <c r="H16" s="1095">
        <f t="shared" si="1"/>
        <v>1.4155234030996089E-3</v>
      </c>
      <c r="I16" s="1377">
        <f t="shared" si="2"/>
        <v>-0.22461587428488888</v>
      </c>
      <c r="J16" s="1378">
        <f t="shared" si="3"/>
        <v>-0.11941005153294029</v>
      </c>
    </row>
    <row r="17" spans="1:10" ht="20.100000000000001" customHeight="1">
      <c r="A17" s="37" t="s">
        <v>82</v>
      </c>
      <c r="B17" s="38" t="s">
        <v>83</v>
      </c>
      <c r="C17" s="73">
        <v>100.46298484</v>
      </c>
      <c r="D17" s="1094">
        <f t="shared" si="0"/>
        <v>5.6892313905319274E-3</v>
      </c>
      <c r="E17" s="907">
        <v>86.230591180000005</v>
      </c>
      <c r="F17" s="1094">
        <f t="shared" si="1"/>
        <v>5.5449384636767811E-3</v>
      </c>
      <c r="G17" s="907">
        <v>70.876061190000001</v>
      </c>
      <c r="H17" s="1095">
        <f t="shared" si="1"/>
        <v>2.6522005098554738E-3</v>
      </c>
      <c r="I17" s="1377">
        <f t="shared" si="2"/>
        <v>-0.14166803507447928</v>
      </c>
      <c r="J17" s="1378">
        <f t="shared" si="3"/>
        <v>-0.1780636057330113</v>
      </c>
    </row>
    <row r="18" spans="1:10" ht="20.100000000000001" customHeight="1">
      <c r="A18" s="37" t="s">
        <v>84</v>
      </c>
      <c r="B18" s="38" t="s">
        <v>85</v>
      </c>
      <c r="C18" s="73">
        <v>247.99503013</v>
      </c>
      <c r="D18" s="1094">
        <f t="shared" si="0"/>
        <v>1.4043989558527904E-2</v>
      </c>
      <c r="E18" s="907">
        <v>232.87417036000002</v>
      </c>
      <c r="F18" s="1094">
        <f t="shared" si="1"/>
        <v>1.4974650257592996E-2</v>
      </c>
      <c r="G18" s="907">
        <v>175.81706227000001</v>
      </c>
      <c r="H18" s="1095">
        <f t="shared" si="1"/>
        <v>6.5791198659269851E-3</v>
      </c>
      <c r="I18" s="1377">
        <f t="shared" si="2"/>
        <v>-6.0972430625216824E-2</v>
      </c>
      <c r="J18" s="1378">
        <f t="shared" si="3"/>
        <v>-0.24501260917771803</v>
      </c>
    </row>
    <row r="19" spans="1:10" ht="20.100000000000001" customHeight="1">
      <c r="A19" s="37" t="s">
        <v>86</v>
      </c>
      <c r="B19" s="38" t="s">
        <v>87</v>
      </c>
      <c r="C19" s="73">
        <v>134.21195091999999</v>
      </c>
      <c r="D19" s="1094">
        <f t="shared" si="0"/>
        <v>7.600439558656003E-3</v>
      </c>
      <c r="E19" s="907">
        <v>99.908052689999991</v>
      </c>
      <c r="F19" s="1094">
        <f t="shared" si="1"/>
        <v>6.4244486395254631E-3</v>
      </c>
      <c r="G19" s="907">
        <v>105.97132402</v>
      </c>
      <c r="H19" s="1095">
        <f t="shared" si="1"/>
        <v>3.965474306514628E-3</v>
      </c>
      <c r="I19" s="1377">
        <f t="shared" si="2"/>
        <v>-0.25559496002295357</v>
      </c>
      <c r="J19" s="1378">
        <f t="shared" si="3"/>
        <v>6.0688514756797894E-2</v>
      </c>
    </row>
    <row r="20" spans="1:10" ht="20.100000000000001" customHeight="1">
      <c r="A20" s="37" t="s">
        <v>88</v>
      </c>
      <c r="B20" s="38" t="s">
        <v>89</v>
      </c>
      <c r="C20" s="73">
        <v>553.41041286999996</v>
      </c>
      <c r="D20" s="1094">
        <f t="shared" si="0"/>
        <v>3.1339700863572684E-2</v>
      </c>
      <c r="E20" s="907">
        <v>378.89196336999998</v>
      </c>
      <c r="F20" s="1094">
        <f t="shared" si="1"/>
        <v>2.4364121740540833E-2</v>
      </c>
      <c r="G20" s="907">
        <v>298.89774358999995</v>
      </c>
      <c r="H20" s="1095">
        <f t="shared" si="1"/>
        <v>1.1184830740225965E-2</v>
      </c>
      <c r="I20" s="1377">
        <f t="shared" si="2"/>
        <v>-0.31535085976236521</v>
      </c>
      <c r="J20" s="1378">
        <f t="shared" si="3"/>
        <v>-0.21112672612135389</v>
      </c>
    </row>
    <row r="21" spans="1:10" ht="20.100000000000001" customHeight="1">
      <c r="A21" s="37" t="s">
        <v>90</v>
      </c>
      <c r="B21" s="38" t="s">
        <v>91</v>
      </c>
      <c r="C21" s="73">
        <v>44.29831789</v>
      </c>
      <c r="D21" s="1094">
        <f t="shared" si="0"/>
        <v>2.5086192799161715E-3</v>
      </c>
      <c r="E21" s="907">
        <v>34.929479439999994</v>
      </c>
      <c r="F21" s="1094">
        <f t="shared" si="1"/>
        <v>2.2460916875632541E-3</v>
      </c>
      <c r="G21" s="907">
        <v>44.834595549999996</v>
      </c>
      <c r="H21" s="1095">
        <f t="shared" si="1"/>
        <v>1.6777221417271868E-3</v>
      </c>
      <c r="I21" s="1377">
        <f t="shared" si="2"/>
        <v>-0.21149422588154182</v>
      </c>
      <c r="J21" s="1378">
        <f t="shared" si="3"/>
        <v>0.28357468444425243</v>
      </c>
    </row>
    <row r="22" spans="1:10" ht="20.100000000000001" customHeight="1">
      <c r="A22" s="40">
        <v>10</v>
      </c>
      <c r="B22" s="38" t="s">
        <v>92</v>
      </c>
      <c r="C22" s="73">
        <v>312.01703414999997</v>
      </c>
      <c r="D22" s="1094">
        <f t="shared" si="0"/>
        <v>1.7669563649676368E-2</v>
      </c>
      <c r="E22" s="907">
        <v>253.27811578000001</v>
      </c>
      <c r="F22" s="1094">
        <f t="shared" si="1"/>
        <v>1.6286697643815261E-2</v>
      </c>
      <c r="G22" s="907">
        <v>228.27722423</v>
      </c>
      <c r="H22" s="1095">
        <f t="shared" si="1"/>
        <v>8.5421926716297298E-3</v>
      </c>
      <c r="I22" s="1377">
        <f t="shared" si="2"/>
        <v>-0.18825548589043267</v>
      </c>
      <c r="J22" s="1378">
        <f t="shared" si="3"/>
        <v>-9.8709244867077411E-2</v>
      </c>
    </row>
    <row r="23" spans="1:10" ht="20.100000000000001" customHeight="1">
      <c r="A23" s="41">
        <f t="shared" ref="A23:A34" si="4">A22+1</f>
        <v>11</v>
      </c>
      <c r="B23" s="42" t="s">
        <v>93</v>
      </c>
      <c r="C23" s="73">
        <v>8184.6413998600001</v>
      </c>
      <c r="D23" s="1094">
        <f t="shared" si="0"/>
        <v>0.46349726564953497</v>
      </c>
      <c r="E23" s="907">
        <v>8283.8498371799997</v>
      </c>
      <c r="F23" s="1094">
        <f t="shared" si="1"/>
        <v>0.53268146444246622</v>
      </c>
      <c r="G23" s="907">
        <v>19494.349168680001</v>
      </c>
      <c r="H23" s="1095">
        <f t="shared" si="1"/>
        <v>0.72948357931279295</v>
      </c>
      <c r="I23" s="1377">
        <f t="shared" si="2"/>
        <v>1.2121293099254972E-2</v>
      </c>
      <c r="J23" s="1378">
        <f t="shared" si="3"/>
        <v>1.3532958167812825</v>
      </c>
    </row>
    <row r="24" spans="1:10" ht="20.100000000000001" customHeight="1">
      <c r="A24" s="41">
        <f t="shared" si="4"/>
        <v>12</v>
      </c>
      <c r="B24" s="42" t="s">
        <v>94</v>
      </c>
      <c r="C24" s="73">
        <v>63.609018450000001</v>
      </c>
      <c r="D24" s="1094">
        <f t="shared" si="0"/>
        <v>3.602186666691363E-3</v>
      </c>
      <c r="E24" s="907">
        <v>51.723554119999996</v>
      </c>
      <c r="F24" s="1094">
        <f t="shared" si="1"/>
        <v>3.326011346940363E-3</v>
      </c>
      <c r="G24" s="907">
        <v>49.256360119999997</v>
      </c>
      <c r="H24" s="1095">
        <f t="shared" si="1"/>
        <v>1.8431857136316243E-3</v>
      </c>
      <c r="I24" s="1377">
        <f t="shared" si="2"/>
        <v>-0.18685187446089266</v>
      </c>
      <c r="J24" s="1378">
        <f t="shared" si="3"/>
        <v>-4.7699622386273857E-2</v>
      </c>
    </row>
    <row r="25" spans="1:10" ht="20.100000000000001" customHeight="1">
      <c r="A25" s="41">
        <f t="shared" si="4"/>
        <v>13</v>
      </c>
      <c r="B25" s="42" t="s">
        <v>95</v>
      </c>
      <c r="C25" s="73">
        <v>3754.5414800399999</v>
      </c>
      <c r="D25" s="1094">
        <f t="shared" si="0"/>
        <v>0.21262015337606177</v>
      </c>
      <c r="E25" s="907">
        <v>2868.03733362</v>
      </c>
      <c r="F25" s="1094">
        <f t="shared" si="1"/>
        <v>0.18442515943389515</v>
      </c>
      <c r="G25" s="907">
        <v>3259.0921555800001</v>
      </c>
      <c r="H25" s="1095">
        <f t="shared" si="1"/>
        <v>0.12195606995602645</v>
      </c>
      <c r="I25" s="1377">
        <f t="shared" si="2"/>
        <v>-0.23611515577410941</v>
      </c>
      <c r="J25" s="1378">
        <f t="shared" si="3"/>
        <v>0.13634927878237052</v>
      </c>
    </row>
    <row r="26" spans="1:10" ht="20.100000000000001" customHeight="1">
      <c r="A26" s="41">
        <f t="shared" si="4"/>
        <v>14</v>
      </c>
      <c r="B26" s="42" t="s">
        <v>96</v>
      </c>
      <c r="C26" s="73">
        <v>318.68179239</v>
      </c>
      <c r="D26" s="1094">
        <f t="shared" si="0"/>
        <v>1.8046989741979942E-2</v>
      </c>
      <c r="E26" s="907">
        <v>211.46303078</v>
      </c>
      <c r="F26" s="1094">
        <f t="shared" si="1"/>
        <v>1.3597836649062028E-2</v>
      </c>
      <c r="G26" s="907">
        <v>196.56986971000001</v>
      </c>
      <c r="H26" s="1095">
        <f t="shared" si="1"/>
        <v>7.3556952786851962E-3</v>
      </c>
      <c r="I26" s="1377">
        <f t="shared" si="2"/>
        <v>-0.33644457942167783</v>
      </c>
      <c r="J26" s="1378">
        <f t="shared" si="3"/>
        <v>-7.0429147899116251E-2</v>
      </c>
    </row>
    <row r="27" spans="1:10" ht="20.100000000000001" customHeight="1">
      <c r="A27" s="41">
        <f t="shared" si="4"/>
        <v>15</v>
      </c>
      <c r="B27" s="42" t="s">
        <v>97</v>
      </c>
      <c r="C27" s="73">
        <v>790.11544235000008</v>
      </c>
      <c r="D27" s="1094">
        <f t="shared" si="0"/>
        <v>4.4744336273909571E-2</v>
      </c>
      <c r="E27" s="907">
        <v>723.38228158000004</v>
      </c>
      <c r="F27" s="1094">
        <f t="shared" si="1"/>
        <v>4.6516093444173574E-2</v>
      </c>
      <c r="G27" s="907">
        <v>514.05108352000002</v>
      </c>
      <c r="H27" s="1095">
        <f t="shared" si="1"/>
        <v>1.9235924272776348E-2</v>
      </c>
      <c r="I27" s="1377">
        <f t="shared" si="2"/>
        <v>-8.4460013300738684E-2</v>
      </c>
      <c r="J27" s="1378">
        <f t="shared" si="3"/>
        <v>-0.28937838732071536</v>
      </c>
    </row>
    <row r="28" spans="1:10" ht="20.100000000000001" customHeight="1">
      <c r="A28" s="41">
        <f t="shared" si="4"/>
        <v>16</v>
      </c>
      <c r="B28" s="42" t="s">
        <v>98</v>
      </c>
      <c r="C28" s="73">
        <v>99.812622019999992</v>
      </c>
      <c r="D28" s="1094">
        <f t="shared" si="0"/>
        <v>5.6524012627324023E-3</v>
      </c>
      <c r="E28" s="907">
        <v>124.92211537999999</v>
      </c>
      <c r="F28" s="1094">
        <f t="shared" si="1"/>
        <v>8.0329432171988811E-3</v>
      </c>
      <c r="G28" s="907">
        <v>117.6566617</v>
      </c>
      <c r="H28" s="1095">
        <f t="shared" si="1"/>
        <v>4.402742659642328E-3</v>
      </c>
      <c r="I28" s="1377">
        <f t="shared" si="2"/>
        <v>0.25156631347655289</v>
      </c>
      <c r="J28" s="1378">
        <f t="shared" si="3"/>
        <v>-5.8159867513444229E-2</v>
      </c>
    </row>
    <row r="29" spans="1:10" ht="20.100000000000001" customHeight="1">
      <c r="A29" s="41">
        <f t="shared" si="4"/>
        <v>17</v>
      </c>
      <c r="B29" s="42" t="s">
        <v>99</v>
      </c>
      <c r="C29" s="73">
        <v>62.933039819999998</v>
      </c>
      <c r="D29" s="1094">
        <f>+C29/C$35</f>
        <v>3.5639059123692639E-3</v>
      </c>
      <c r="E29" s="907">
        <v>86.362997969999995</v>
      </c>
      <c r="F29" s="1094">
        <f t="shared" si="1"/>
        <v>5.5534526985054665E-3</v>
      </c>
      <c r="G29" s="907">
        <v>65.031506530000001</v>
      </c>
      <c r="H29" s="1095">
        <f t="shared" si="1"/>
        <v>2.4334957654203069E-3</v>
      </c>
      <c r="I29" s="1377">
        <f t="shared" si="2"/>
        <v>0.37229980018467185</v>
      </c>
      <c r="J29" s="1378">
        <f t="shared" si="3"/>
        <v>-0.24699804246501419</v>
      </c>
    </row>
    <row r="30" spans="1:10" ht="20.100000000000001" customHeight="1">
      <c r="A30" s="41">
        <f t="shared" si="4"/>
        <v>18</v>
      </c>
      <c r="B30" s="42" t="s">
        <v>100</v>
      </c>
      <c r="C30" s="73">
        <v>213.51319046</v>
      </c>
      <c r="D30" s="1094">
        <f t="shared" si="0"/>
        <v>1.2091278667384396E-2</v>
      </c>
      <c r="E30" s="907">
        <v>186.85348256999998</v>
      </c>
      <c r="F30" s="1094">
        <f t="shared" si="1"/>
        <v>1.2015353813492802E-2</v>
      </c>
      <c r="G30" s="907">
        <v>193.85347944999998</v>
      </c>
      <c r="H30" s="1095">
        <f t="shared" si="1"/>
        <v>7.2540472537868401E-3</v>
      </c>
      <c r="I30" s="1377">
        <f t="shared" si="2"/>
        <v>-0.12486211194991489</v>
      </c>
      <c r="J30" s="1378">
        <f t="shared" si="3"/>
        <v>3.7462490844277545E-2</v>
      </c>
    </row>
    <row r="31" spans="1:10" ht="20.100000000000001" customHeight="1">
      <c r="A31" s="41">
        <f t="shared" si="4"/>
        <v>19</v>
      </c>
      <c r="B31" s="42" t="s">
        <v>101</v>
      </c>
      <c r="C31" s="73">
        <v>49.959468919999999</v>
      </c>
      <c r="D31" s="1094">
        <f t="shared" si="0"/>
        <v>2.8292109704548588E-3</v>
      </c>
      <c r="E31" s="907">
        <v>20.010547129999999</v>
      </c>
      <c r="F31" s="1094">
        <f t="shared" si="1"/>
        <v>1.2867504552849338E-3</v>
      </c>
      <c r="G31" s="907">
        <v>23.003200289999999</v>
      </c>
      <c r="H31" s="1095">
        <f t="shared" si="1"/>
        <v>8.6078569425431667E-4</v>
      </c>
      <c r="I31" s="1377">
        <f t="shared" si="2"/>
        <v>-0.59946437457045731</v>
      </c>
      <c r="J31" s="1378">
        <f t="shared" si="3"/>
        <v>0.1495537898368299</v>
      </c>
    </row>
    <row r="32" spans="1:10" ht="20.100000000000001" customHeight="1">
      <c r="A32" s="41">
        <f t="shared" si="4"/>
        <v>20</v>
      </c>
      <c r="B32" s="38" t="s">
        <v>102</v>
      </c>
      <c r="C32" s="73">
        <v>16.35498793</v>
      </c>
      <c r="D32" s="1094">
        <f t="shared" si="0"/>
        <v>9.2618501103980129E-4</v>
      </c>
      <c r="E32" s="907">
        <v>15.389437529999999</v>
      </c>
      <c r="F32" s="1094">
        <f t="shared" si="1"/>
        <v>9.8959641731228101E-4</v>
      </c>
      <c r="G32" s="907">
        <v>14.85296037</v>
      </c>
      <c r="H32" s="1095">
        <f t="shared" si="1"/>
        <v>5.5580161206440131E-4</v>
      </c>
      <c r="I32" s="1377">
        <f t="shared" si="2"/>
        <v>-5.9037059772382328E-2</v>
      </c>
      <c r="J32" s="1378">
        <f t="shared" si="3"/>
        <v>-3.4860088872916639E-2</v>
      </c>
    </row>
    <row r="33" spans="1:40" ht="20.100000000000001" customHeight="1">
      <c r="A33" s="41">
        <f t="shared" si="4"/>
        <v>21</v>
      </c>
      <c r="B33" s="38" t="s">
        <v>103</v>
      </c>
      <c r="C33" s="73">
        <v>145.58642180000001</v>
      </c>
      <c r="D33" s="1094">
        <f t="shared" si="0"/>
        <v>8.2445772665316885E-3</v>
      </c>
      <c r="E33" s="907">
        <v>89.610016360000003</v>
      </c>
      <c r="F33" s="1094">
        <f t="shared" si="1"/>
        <v>5.7622477086822351E-3</v>
      </c>
      <c r="G33" s="907">
        <v>167.54807371000001</v>
      </c>
      <c r="H33" s="1095">
        <f t="shared" si="1"/>
        <v>6.2696921789674939E-3</v>
      </c>
      <c r="I33" s="1377">
        <f t="shared" si="2"/>
        <v>-0.38448919032365425</v>
      </c>
      <c r="J33" s="1378">
        <f t="shared" si="3"/>
        <v>0.86974716126477458</v>
      </c>
    </row>
    <row r="34" spans="1:40" ht="20.100000000000001" customHeight="1" thickBot="1">
      <c r="A34" s="43">
        <f t="shared" si="4"/>
        <v>22</v>
      </c>
      <c r="B34" s="44" t="s">
        <v>104</v>
      </c>
      <c r="C34" s="73">
        <v>1269.0336341700001</v>
      </c>
      <c r="D34" s="1094">
        <f t="shared" si="0"/>
        <v>7.1865533347025876E-2</v>
      </c>
      <c r="E34" s="907">
        <v>879.42305694000004</v>
      </c>
      <c r="F34" s="1094">
        <f t="shared" si="1"/>
        <v>5.6550078893600621E-2</v>
      </c>
      <c r="G34" s="907">
        <v>751.88339103999999</v>
      </c>
      <c r="H34" s="1095">
        <f t="shared" si="1"/>
        <v>2.8135670628230497E-2</v>
      </c>
      <c r="I34" s="1377">
        <f t="shared" si="2"/>
        <v>-0.30701359423371105</v>
      </c>
      <c r="J34" s="1378">
        <f t="shared" si="3"/>
        <v>-0.14502652039142708</v>
      </c>
    </row>
    <row r="35" spans="1:40" ht="21" customHeight="1" thickTop="1" thickBot="1">
      <c r="A35" s="45" t="s">
        <v>105</v>
      </c>
      <c r="B35" s="46"/>
      <c r="C35" s="84">
        <f>SUM(C13:C34)</f>
        <v>17658.445920689999</v>
      </c>
      <c r="D35" s="48">
        <f t="shared" si="0"/>
        <v>1</v>
      </c>
      <c r="E35" s="84">
        <f>SUM(E13:E34)</f>
        <v>15551.225995540004</v>
      </c>
      <c r="F35" s="48">
        <f t="shared" si="1"/>
        <v>1</v>
      </c>
      <c r="G35" s="908">
        <v>26723.492785190003</v>
      </c>
      <c r="H35" s="138">
        <f t="shared" si="1"/>
        <v>1</v>
      </c>
      <c r="I35" s="1404">
        <f>IF(C35&gt;0,(E35-C35)/C35,"-")</f>
        <v>-0.11933212778826779</v>
      </c>
      <c r="J35" s="1405">
        <f>IF(E35&gt;0,(G35-E35)/E35,"-")</f>
        <v>0.71841710697626904</v>
      </c>
    </row>
    <row r="36" spans="1:40" ht="13.5" thickTop="1">
      <c r="A36" s="573"/>
      <c r="B36" s="51"/>
      <c r="C36" s="52"/>
    </row>
    <row r="37" spans="1:40" s="16" customFormat="1" ht="14.25" customHeight="1">
      <c r="A37" s="16" t="str">
        <f>+data!A1</f>
        <v>Fonte: AT - Autoridade Tributária e Aduaneira</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row>
    <row r="38" spans="1:40" s="16" customFormat="1" ht="14.25" customHeight="1">
      <c r="A38" s="852" t="str">
        <f>+data!A2</f>
        <v>Data: 2015-11</v>
      </c>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row>
    <row r="39" spans="1:40">
      <c r="A39" s="49" t="str">
        <f>+data!A3</f>
        <v xml:space="preserve"> </v>
      </c>
      <c r="C39" s="1010"/>
      <c r="D39" s="1010"/>
      <c r="E39" s="1010"/>
      <c r="F39" s="1010"/>
      <c r="G39" s="1010"/>
      <c r="H39" s="1010"/>
    </row>
    <row r="40" spans="1:40">
      <c r="A40" s="49"/>
    </row>
    <row r="41" spans="1:40">
      <c r="A41" s="16"/>
    </row>
  </sheetData>
  <mergeCells count="2">
    <mergeCell ref="I10:J11"/>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H12:I12 H13:I35" twoDigitTextYear="1"/>
    <ignoredError sqref="F35 D3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B1:X26"/>
  <sheetViews>
    <sheetView workbookViewId="0"/>
  </sheetViews>
  <sheetFormatPr defaultRowHeight="12.75"/>
  <cols>
    <col min="1" max="1" width="0.42578125" customWidth="1"/>
    <col min="2" max="2" width="3.85546875" customWidth="1"/>
    <col min="3" max="6" width="14.7109375" hidden="1" customWidth="1"/>
    <col min="7" max="8" width="14.7109375" customWidth="1"/>
    <col min="9" max="10" width="14.7109375" hidden="1" customWidth="1"/>
    <col min="11" max="12" width="14.7109375" customWidth="1"/>
    <col min="13" max="13" width="14.7109375" hidden="1" customWidth="1"/>
    <col min="14" max="14" width="14.7109375" customWidth="1"/>
    <col min="15" max="18" width="11.5703125" hidden="1" customWidth="1"/>
    <col min="19" max="24" width="11.5703125" customWidth="1"/>
    <col min="25" max="25" width="4.7109375" customWidth="1"/>
  </cols>
  <sheetData>
    <row r="1" spans="2:24" s="607" customFormat="1" ht="8.25" customHeight="1"/>
    <row r="2" spans="2:24" s="607" customFormat="1" ht="18" customHeight="1">
      <c r="B2" s="608" t="s">
        <v>439</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4" s="607" customFormat="1" ht="18" customHeight="1">
      <c r="B3" s="609" t="s">
        <v>74</v>
      </c>
      <c r="C3" s="610">
        <v>182437581.0500015</v>
      </c>
      <c r="D3" s="610">
        <v>43670876.350000046</v>
      </c>
      <c r="E3" s="610">
        <v>57944147.27000007</v>
      </c>
      <c r="F3" s="610">
        <v>160272878.85000053</v>
      </c>
      <c r="G3" s="610">
        <v>170520780.49000138</v>
      </c>
      <c r="H3" s="610">
        <v>140580.48000000001</v>
      </c>
      <c r="I3" s="610">
        <v>54899998.569999933</v>
      </c>
      <c r="J3" s="610">
        <v>-42751475.38000004</v>
      </c>
      <c r="K3" s="610">
        <v>148399.95000000001</v>
      </c>
      <c r="L3" s="610">
        <v>7839.8800001814961</v>
      </c>
      <c r="M3" s="610">
        <v>11715103.419999996</v>
      </c>
      <c r="N3" s="610">
        <v>17936643.999999993</v>
      </c>
      <c r="O3" s="610">
        <v>7945.61</v>
      </c>
      <c r="P3" s="610">
        <v>6776.6</v>
      </c>
      <c r="Q3" s="610">
        <v>74572309.600000054</v>
      </c>
      <c r="R3" s="610">
        <v>-32601076.949999992</v>
      </c>
      <c r="S3" s="616">
        <f t="shared" ref="S3:S10" si="0">(+G3+H3+K3+L3+N3)/1000000</f>
        <v>188.75424480000154</v>
      </c>
      <c r="T3" s="620">
        <f>+'Q56 MCTV'!E13</f>
        <v>705.48088611000003</v>
      </c>
      <c r="U3" s="621">
        <v>3.1641709600000003</v>
      </c>
      <c r="V3" s="621">
        <v>17.36527409</v>
      </c>
      <c r="W3" s="620">
        <f>SUM(T3:V3)</f>
        <v>726.01033115999996</v>
      </c>
      <c r="X3" s="622">
        <f>+S3/W3</f>
        <v>0.25998837302826677</v>
      </c>
    </row>
    <row r="4" spans="2:24" s="607" customFormat="1" ht="18" customHeight="1">
      <c r="B4" s="609" t="s">
        <v>76</v>
      </c>
      <c r="C4" s="610">
        <v>36066053.650000036</v>
      </c>
      <c r="D4" s="610">
        <v>3947222.82</v>
      </c>
      <c r="E4" s="610">
        <v>4630764.8600000003</v>
      </c>
      <c r="F4" s="610">
        <v>34215779.37000002</v>
      </c>
      <c r="G4" s="610">
        <v>35401881.440000042</v>
      </c>
      <c r="H4" s="610">
        <v>132973.62</v>
      </c>
      <c r="I4" s="610">
        <v>10051663.119999999</v>
      </c>
      <c r="J4" s="610">
        <v>-22295462.96000006</v>
      </c>
      <c r="K4" s="610">
        <v>6900.75</v>
      </c>
      <c r="L4" s="610">
        <v>11361407.220000058</v>
      </c>
      <c r="M4" s="610">
        <v>3170495.08</v>
      </c>
      <c r="N4" s="610">
        <v>1559171.38</v>
      </c>
      <c r="O4" s="610">
        <v>217.59</v>
      </c>
      <c r="P4" s="610">
        <v>41.88</v>
      </c>
      <c r="Q4" s="610">
        <v>12458250.50999999</v>
      </c>
      <c r="R4" s="610">
        <v>-8603816.4499999974</v>
      </c>
      <c r="S4" s="616">
        <f t="shared" si="0"/>
        <v>48.462334410000103</v>
      </c>
      <c r="T4" s="620">
        <f>+'Q56 MCTV'!E14</f>
        <v>125.67679344</v>
      </c>
      <c r="U4" s="621">
        <v>1.9845360400000001</v>
      </c>
      <c r="V4" s="621">
        <v>0.82272206999999997</v>
      </c>
      <c r="W4" s="620">
        <f>SUM(T4:V4)</f>
        <v>128.48405155</v>
      </c>
      <c r="X4" s="622">
        <f>+S4/W4</f>
        <v>0.37718560261263884</v>
      </c>
    </row>
    <row r="5" spans="2:24" s="607" customFormat="1" ht="18" customHeight="1">
      <c r="B5" s="609" t="s">
        <v>78</v>
      </c>
      <c r="C5" s="610">
        <v>154332243.10000122</v>
      </c>
      <c r="D5" s="610">
        <v>59283988.109999828</v>
      </c>
      <c r="E5" s="610">
        <v>66736361.159999788</v>
      </c>
      <c r="F5" s="610">
        <v>137397390.74000025</v>
      </c>
      <c r="G5" s="610">
        <v>148128016.70000046</v>
      </c>
      <c r="H5" s="610">
        <v>79918.13</v>
      </c>
      <c r="I5" s="610">
        <v>39112186.710000083</v>
      </c>
      <c r="J5" s="610">
        <v>-33666510.170000069</v>
      </c>
      <c r="K5" s="610">
        <v>398632.32</v>
      </c>
      <c r="L5" s="610">
        <v>116395.15999992937</v>
      </c>
      <c r="M5" s="610">
        <v>8764043.6100000199</v>
      </c>
      <c r="N5" s="610">
        <v>17219216.579999968</v>
      </c>
      <c r="O5" s="610">
        <v>25350.13</v>
      </c>
      <c r="P5" s="610">
        <v>11232.86</v>
      </c>
      <c r="Q5" s="610">
        <v>57584614.799999915</v>
      </c>
      <c r="R5" s="610">
        <v>-25604067.599999983</v>
      </c>
      <c r="S5" s="616">
        <f t="shared" si="0"/>
        <v>165.94217889000035</v>
      </c>
      <c r="T5" s="620">
        <f>+'Q56 MCTV'!E15</f>
        <v>933.42392547999998</v>
      </c>
      <c r="U5" s="621">
        <v>1.8305485199999998</v>
      </c>
      <c r="V5" s="621">
        <v>40.986933110000003</v>
      </c>
      <c r="W5" s="620">
        <f t="shared" ref="W5:W24" si="1">SUM(T5:V5)</f>
        <v>976.24140710999995</v>
      </c>
      <c r="X5" s="622">
        <f t="shared" ref="X5:X24" si="2">+S5/W5</f>
        <v>0.16998068068147665</v>
      </c>
    </row>
    <row r="6" spans="2:24" s="607" customFormat="1" ht="18" customHeight="1">
      <c r="B6" s="609" t="s">
        <v>80</v>
      </c>
      <c r="C6" s="610">
        <v>9686722.7800000105</v>
      </c>
      <c r="D6" s="610">
        <v>3030660.31</v>
      </c>
      <c r="E6" s="610">
        <v>3386614.7199999928</v>
      </c>
      <c r="F6" s="610">
        <v>8523973.2500000019</v>
      </c>
      <c r="G6" s="610">
        <v>9349286.6900000088</v>
      </c>
      <c r="H6" s="610">
        <v>2191.69</v>
      </c>
      <c r="I6" s="610">
        <v>2899524.15</v>
      </c>
      <c r="J6" s="610">
        <v>-1843889.75</v>
      </c>
      <c r="K6" s="610">
        <v>11369.6</v>
      </c>
      <c r="L6" s="610">
        <v>3.7252902984619141E-9</v>
      </c>
      <c r="M6" s="610">
        <v>81637.72</v>
      </c>
      <c r="N6" s="610">
        <v>721329.80999999936</v>
      </c>
      <c r="O6" s="610">
        <v>30.11</v>
      </c>
      <c r="P6" s="610">
        <v>482.69</v>
      </c>
      <c r="Q6" s="610">
        <v>3435451.31</v>
      </c>
      <c r="R6" s="610">
        <v>-1564966.98</v>
      </c>
      <c r="S6" s="616">
        <f t="shared" si="0"/>
        <v>10.084177790000011</v>
      </c>
      <c r="T6" s="620">
        <f>+'Q56 MCTV'!E16</f>
        <v>50.925337149999997</v>
      </c>
      <c r="U6" s="621">
        <v>1.2641187899999999</v>
      </c>
      <c r="V6" s="621">
        <v>0.82675449999999995</v>
      </c>
      <c r="W6" s="620">
        <f t="shared" si="1"/>
        <v>53.016210439999995</v>
      </c>
      <c r="X6" s="622">
        <f t="shared" si="2"/>
        <v>0.1902093285489081</v>
      </c>
    </row>
    <row r="7" spans="2:24" s="607" customFormat="1" ht="18" customHeight="1">
      <c r="B7" s="609" t="s">
        <v>82</v>
      </c>
      <c r="C7" s="610">
        <v>26695980.160000063</v>
      </c>
      <c r="D7" s="610">
        <v>6383006.3299999926</v>
      </c>
      <c r="E7" s="610">
        <v>6908180.609999992</v>
      </c>
      <c r="F7" s="610">
        <v>24637405.11000007</v>
      </c>
      <c r="G7" s="610">
        <v>26174850.440000053</v>
      </c>
      <c r="H7" s="610">
        <v>3524.14</v>
      </c>
      <c r="I7" s="610">
        <v>6578384.6399999838</v>
      </c>
      <c r="J7" s="610">
        <v>-5526273.1599999983</v>
      </c>
      <c r="K7" s="610">
        <v>983586.8</v>
      </c>
      <c r="L7" s="610">
        <v>424664.3600000171</v>
      </c>
      <c r="M7" s="610">
        <v>1027249.68</v>
      </c>
      <c r="N7" s="610">
        <v>2393425.4500000002</v>
      </c>
      <c r="O7" s="610">
        <v>540.27</v>
      </c>
      <c r="P7" s="610">
        <v>91.26</v>
      </c>
      <c r="Q7" s="610">
        <v>9576301.4300000016</v>
      </c>
      <c r="R7" s="610">
        <v>-3694632.13</v>
      </c>
      <c r="S7" s="616">
        <f t="shared" si="0"/>
        <v>29.980051190000072</v>
      </c>
      <c r="T7" s="620">
        <f>+'Q56 MCTV'!E17</f>
        <v>108.85883969</v>
      </c>
      <c r="U7" s="621">
        <v>0.79283904000000005</v>
      </c>
      <c r="V7" s="621">
        <v>2.5169895099999997</v>
      </c>
      <c r="W7" s="620">
        <f t="shared" si="1"/>
        <v>112.16866824</v>
      </c>
      <c r="X7" s="622">
        <f t="shared" si="2"/>
        <v>0.26727651901735794</v>
      </c>
    </row>
    <row r="8" spans="2:24" s="607" customFormat="1" ht="18" customHeight="1">
      <c r="B8" s="609" t="s">
        <v>84</v>
      </c>
      <c r="C8" s="610">
        <v>69944113.849999502</v>
      </c>
      <c r="D8" s="610">
        <v>18344487.310000051</v>
      </c>
      <c r="E8" s="610">
        <v>25682951.770000055</v>
      </c>
      <c r="F8" s="610">
        <v>58502137.339999735</v>
      </c>
      <c r="G8" s="610">
        <v>63138857.069999672</v>
      </c>
      <c r="H8" s="610">
        <v>177036.18</v>
      </c>
      <c r="I8" s="610">
        <v>21129771.790000029</v>
      </c>
      <c r="J8" s="610">
        <v>-23509908.179999989</v>
      </c>
      <c r="K8" s="610">
        <v>55762.14</v>
      </c>
      <c r="L8" s="610">
        <v>496493.53000010923</v>
      </c>
      <c r="M8" s="610">
        <v>3058117.26</v>
      </c>
      <c r="N8" s="610">
        <v>8672236.8300000094</v>
      </c>
      <c r="O8" s="610">
        <v>5368.48</v>
      </c>
      <c r="P8" s="610">
        <v>1380.96</v>
      </c>
      <c r="Q8" s="610">
        <v>29251417.010000147</v>
      </c>
      <c r="R8" s="610">
        <v>-19342194.199999988</v>
      </c>
      <c r="S8" s="616">
        <f t="shared" si="0"/>
        <v>72.540385749999786</v>
      </c>
      <c r="T8" s="620">
        <f>+'Q56 MCTV'!E18</f>
        <v>297.70073536000001</v>
      </c>
      <c r="U8" s="621">
        <v>2.9385132800000004</v>
      </c>
      <c r="V8" s="621">
        <v>3.9815633099999999</v>
      </c>
      <c r="W8" s="620">
        <f t="shared" si="1"/>
        <v>304.62081195000002</v>
      </c>
      <c r="X8" s="622">
        <f t="shared" si="2"/>
        <v>0.23813338716300989</v>
      </c>
    </row>
    <row r="9" spans="2:24" s="607" customFormat="1" ht="18" customHeight="1">
      <c r="B9" s="609" t="s">
        <v>86</v>
      </c>
      <c r="C9" s="610">
        <v>15672560.830000028</v>
      </c>
      <c r="D9" s="610">
        <v>6308127.8600000013</v>
      </c>
      <c r="E9" s="610">
        <v>6619396.9099999992</v>
      </c>
      <c r="F9" s="610">
        <v>13813896.440000022</v>
      </c>
      <c r="G9" s="610">
        <v>15362541.780000011</v>
      </c>
      <c r="H9" s="610">
        <v>4965.33</v>
      </c>
      <c r="I9" s="610">
        <v>5181221.7499999935</v>
      </c>
      <c r="J9" s="610">
        <v>-5395135.629999998</v>
      </c>
      <c r="K9" s="610">
        <v>4157.1499999999996</v>
      </c>
      <c r="L9" s="610">
        <v>1516.2099999659695</v>
      </c>
      <c r="M9" s="610">
        <v>1183219.01</v>
      </c>
      <c r="N9" s="610">
        <v>2462421.4700000002</v>
      </c>
      <c r="O9" s="610">
        <v>234.42</v>
      </c>
      <c r="P9" s="610">
        <v>14.19</v>
      </c>
      <c r="Q9" s="610">
        <v>7643011.7199999718</v>
      </c>
      <c r="R9" s="610">
        <v>-4205363.150000006</v>
      </c>
      <c r="S9" s="616">
        <f t="shared" si="0"/>
        <v>17.835601939999975</v>
      </c>
      <c r="T9" s="620">
        <f>+'Q56 MCTV'!E19</f>
        <v>71.803967200000002</v>
      </c>
      <c r="U9" s="621">
        <v>2.71393963</v>
      </c>
      <c r="V9" s="621">
        <v>2.00765598</v>
      </c>
      <c r="W9" s="620">
        <f t="shared" si="1"/>
        <v>76.525562809999997</v>
      </c>
      <c r="X9" s="622">
        <f t="shared" si="2"/>
        <v>0.23306724295883655</v>
      </c>
    </row>
    <row r="10" spans="2:24" s="607" customFormat="1" ht="18" customHeight="1">
      <c r="B10" s="609" t="s">
        <v>88</v>
      </c>
      <c r="C10" s="610">
        <v>104314114.10999967</v>
      </c>
      <c r="D10" s="610">
        <v>23171467.38000001</v>
      </c>
      <c r="E10" s="610">
        <v>24529217.029999994</v>
      </c>
      <c r="F10" s="610">
        <v>96788162.089999899</v>
      </c>
      <c r="G10" s="610">
        <v>102960154.67999975</v>
      </c>
      <c r="H10" s="610">
        <v>14846.98</v>
      </c>
      <c r="I10" s="610">
        <v>52267973.999999844</v>
      </c>
      <c r="J10" s="610">
        <v>-29518217.95999996</v>
      </c>
      <c r="K10" s="610">
        <v>296790.08</v>
      </c>
      <c r="L10" s="610">
        <v>99732.77000015229</v>
      </c>
      <c r="M10" s="610">
        <v>1228346.06</v>
      </c>
      <c r="N10" s="610">
        <v>10506681.960000001</v>
      </c>
      <c r="O10" s="610">
        <v>19343.63</v>
      </c>
      <c r="P10" s="610">
        <v>8106.54</v>
      </c>
      <c r="Q10" s="610">
        <v>60252721.040000021</v>
      </c>
      <c r="R10" s="610">
        <v>-25343963.959999986</v>
      </c>
      <c r="S10" s="616">
        <f t="shared" si="0"/>
        <v>113.87820646999991</v>
      </c>
      <c r="T10" s="620">
        <f>+'Q56 MCTV'!E20</f>
        <v>237.60581740999999</v>
      </c>
      <c r="U10" s="621">
        <v>2.2464538599999999</v>
      </c>
      <c r="V10" s="621">
        <v>3.7853786</v>
      </c>
      <c r="W10" s="620">
        <f t="shared" si="1"/>
        <v>243.63764986999999</v>
      </c>
      <c r="X10" s="622">
        <f t="shared" si="2"/>
        <v>0.46740808134852296</v>
      </c>
    </row>
    <row r="11" spans="2:24" s="607" customFormat="1" ht="18" customHeight="1">
      <c r="B11" s="609" t="s">
        <v>90</v>
      </c>
      <c r="C11" s="610">
        <v>12313835.70000002</v>
      </c>
      <c r="D11" s="610">
        <v>5885272.9900000012</v>
      </c>
      <c r="E11" s="610">
        <v>6920194.7200000072</v>
      </c>
      <c r="F11" s="610">
        <v>10114064.309999984</v>
      </c>
      <c r="G11" s="610">
        <v>11413017.059999989</v>
      </c>
      <c r="H11" s="610">
        <v>21474.33</v>
      </c>
      <c r="I11" s="610">
        <v>3140562.81</v>
      </c>
      <c r="J11" s="610">
        <v>-4542152.5699999928</v>
      </c>
      <c r="K11" s="610">
        <v>413686.98</v>
      </c>
      <c r="L11" s="610">
        <v>46177.879999987432</v>
      </c>
      <c r="M11" s="610">
        <v>449192.77000000066</v>
      </c>
      <c r="N11" s="610">
        <v>1424520.16</v>
      </c>
      <c r="O11" s="610">
        <v>220.9</v>
      </c>
      <c r="P11" s="610">
        <v>117.96</v>
      </c>
      <c r="Q11" s="610">
        <v>4690334.2599999942</v>
      </c>
      <c r="R11" s="610">
        <v>-3758007.37</v>
      </c>
      <c r="S11" s="616">
        <f t="shared" ref="S11:S23" si="3">(+G11+H11+K11+L11+N11)/1000000</f>
        <v>13.318876409999978</v>
      </c>
      <c r="T11" s="620">
        <f>+'Q56 MCTV'!E21</f>
        <v>71.80333444</v>
      </c>
      <c r="U11" s="621">
        <v>1.54687822</v>
      </c>
      <c r="V11" s="621">
        <v>1.9566812900000001</v>
      </c>
      <c r="W11" s="620">
        <f t="shared" si="1"/>
        <v>75.306893950000003</v>
      </c>
      <c r="X11" s="622">
        <f t="shared" si="2"/>
        <v>0.17686131655945131</v>
      </c>
    </row>
    <row r="12" spans="2:24" s="607" customFormat="1" ht="18" customHeight="1">
      <c r="B12" s="609" t="s">
        <v>445</v>
      </c>
      <c r="C12" s="610">
        <v>111369339.33999881</v>
      </c>
      <c r="D12" s="610">
        <v>29153411.160000067</v>
      </c>
      <c r="E12" s="610">
        <v>33836883.150000095</v>
      </c>
      <c r="F12" s="610">
        <v>98790188.559999511</v>
      </c>
      <c r="G12" s="610">
        <v>106772177.94999875</v>
      </c>
      <c r="H12" s="610">
        <v>53628.75</v>
      </c>
      <c r="I12" s="610">
        <v>31969989.840000104</v>
      </c>
      <c r="J12" s="610">
        <v>-23574020.109999966</v>
      </c>
      <c r="K12" s="610">
        <v>109556.08</v>
      </c>
      <c r="L12" s="610">
        <v>70.249999657273293</v>
      </c>
      <c r="M12" s="610">
        <v>6028190.7500000382</v>
      </c>
      <c r="N12" s="610">
        <v>13676994.469999954</v>
      </c>
      <c r="O12" s="610">
        <v>4762.17</v>
      </c>
      <c r="P12" s="610">
        <v>13220.96</v>
      </c>
      <c r="Q12" s="610">
        <v>45037956.409999803</v>
      </c>
      <c r="R12" s="610">
        <v>-16809192.000000011</v>
      </c>
      <c r="S12" s="616">
        <f t="shared" si="3"/>
        <v>120.61242749999836</v>
      </c>
      <c r="T12" s="620">
        <f>+'Q56 MCTV'!E22</f>
        <v>449.83029229000005</v>
      </c>
      <c r="U12" s="621">
        <v>2.3441049199999999</v>
      </c>
      <c r="V12" s="621">
        <v>5.8292161799999995</v>
      </c>
      <c r="W12" s="620">
        <f t="shared" si="1"/>
        <v>458.00361339000006</v>
      </c>
      <c r="X12" s="622">
        <f t="shared" si="2"/>
        <v>0.26334383392144606</v>
      </c>
    </row>
    <row r="13" spans="2:24" s="607" customFormat="1" ht="18" customHeight="1">
      <c r="B13" s="609" t="s">
        <v>446</v>
      </c>
      <c r="C13" s="610">
        <v>2324707902.0399771</v>
      </c>
      <c r="D13" s="610">
        <v>194866955.66000056</v>
      </c>
      <c r="E13" s="610">
        <v>328324800.14000356</v>
      </c>
      <c r="F13" s="610">
        <v>2162157993.6899328</v>
      </c>
      <c r="G13" s="610">
        <v>2212655388.9499216</v>
      </c>
      <c r="H13" s="610">
        <v>1590933.49</v>
      </c>
      <c r="I13" s="610">
        <v>613060310.81000566</v>
      </c>
      <c r="J13" s="610">
        <v>-564624302.64999378</v>
      </c>
      <c r="K13" s="610">
        <v>1495323.27</v>
      </c>
      <c r="L13" s="610">
        <v>885276.65997326374</v>
      </c>
      <c r="M13" s="610">
        <v>163175435.89000523</v>
      </c>
      <c r="N13" s="610">
        <v>175624015.62000227</v>
      </c>
      <c r="O13" s="610">
        <v>69265.37</v>
      </c>
      <c r="P13" s="610">
        <v>75153.8</v>
      </c>
      <c r="Q13" s="610">
        <v>834082746.9899931</v>
      </c>
      <c r="R13" s="610">
        <v>-444322268.22000045</v>
      </c>
      <c r="S13" s="616">
        <f t="shared" si="3"/>
        <v>2392.2509379898966</v>
      </c>
      <c r="T13" s="620">
        <f>+'Q56 MCTV'!E23</f>
        <v>6416.8815800800003</v>
      </c>
      <c r="U13" s="621">
        <v>83.759563999999997</v>
      </c>
      <c r="V13" s="621">
        <v>236.53277613999998</v>
      </c>
      <c r="W13" s="620">
        <f t="shared" si="1"/>
        <v>6737.1739202200006</v>
      </c>
      <c r="X13" s="622">
        <f t="shared" si="2"/>
        <v>0.35508225946344252</v>
      </c>
    </row>
    <row r="14" spans="2:24" s="607" customFormat="1" ht="18" customHeight="1">
      <c r="B14" s="609" t="s">
        <v>447</v>
      </c>
      <c r="C14" s="610">
        <v>12313853.590000017</v>
      </c>
      <c r="D14" s="610">
        <v>4016757.07</v>
      </c>
      <c r="E14" s="610">
        <v>4078740.68</v>
      </c>
      <c r="F14" s="610">
        <v>11372876.950000007</v>
      </c>
      <c r="G14" s="610">
        <v>12251878.28000002</v>
      </c>
      <c r="H14" s="610">
        <v>3832.8</v>
      </c>
      <c r="I14" s="610">
        <v>4425191.9199999915</v>
      </c>
      <c r="J14" s="610">
        <v>-2413004.96</v>
      </c>
      <c r="K14" s="610">
        <v>365</v>
      </c>
      <c r="L14" s="610">
        <v>0</v>
      </c>
      <c r="M14" s="610">
        <v>759871.23</v>
      </c>
      <c r="N14" s="610">
        <v>1727847.86</v>
      </c>
      <c r="O14" s="610">
        <v>37.14</v>
      </c>
      <c r="P14" s="610">
        <v>19.899999999999999</v>
      </c>
      <c r="Q14" s="610">
        <v>6363268.27999999</v>
      </c>
      <c r="R14" s="610">
        <v>-1862940.19</v>
      </c>
      <c r="S14" s="616">
        <f t="shared" si="3"/>
        <v>13.98392394000002</v>
      </c>
      <c r="T14" s="620">
        <f>+'Q56 MCTV'!E24</f>
        <v>65.469940539999996</v>
      </c>
      <c r="U14" s="621">
        <v>1.2962900899999998</v>
      </c>
      <c r="V14" s="621">
        <v>1.93216075</v>
      </c>
      <c r="W14" s="620">
        <f t="shared" si="1"/>
        <v>68.69839137999999</v>
      </c>
      <c r="X14" s="622">
        <f t="shared" si="2"/>
        <v>0.20355533308849977</v>
      </c>
    </row>
    <row r="15" spans="2:24" s="607" customFormat="1" ht="18" customHeight="1">
      <c r="B15" s="609" t="s">
        <v>448</v>
      </c>
      <c r="C15" s="610">
        <v>554478902.72000837</v>
      </c>
      <c r="D15" s="610">
        <v>5940537952.5800219</v>
      </c>
      <c r="E15" s="610">
        <v>6002759304.0200224</v>
      </c>
      <c r="F15" s="610">
        <v>474092442.98000884</v>
      </c>
      <c r="G15" s="610">
        <v>501290889.94001192</v>
      </c>
      <c r="H15" s="610">
        <v>1427487.31</v>
      </c>
      <c r="I15" s="610">
        <v>159236145.12000057</v>
      </c>
      <c r="J15" s="610">
        <v>-148791941.82000038</v>
      </c>
      <c r="K15" s="610">
        <v>417990.40000000002</v>
      </c>
      <c r="L15" s="610">
        <v>107041.64000105858</v>
      </c>
      <c r="M15" s="610">
        <v>37424020.320000529</v>
      </c>
      <c r="N15" s="610">
        <v>63930094.189999945</v>
      </c>
      <c r="O15" s="610">
        <v>28704.720000000001</v>
      </c>
      <c r="P15" s="610">
        <v>16129.22</v>
      </c>
      <c r="Q15" s="610">
        <v>223887691.97000223</v>
      </c>
      <c r="R15" s="610">
        <v>-111519508.18000051</v>
      </c>
      <c r="S15" s="616">
        <f t="shared" si="3"/>
        <v>567.17350348001287</v>
      </c>
      <c r="T15" s="620">
        <f>+'Q56 MCTV'!E25</f>
        <v>2198.7483615000001</v>
      </c>
      <c r="U15" s="621">
        <v>35.393428319999998</v>
      </c>
      <c r="V15" s="621">
        <v>74.829675819999991</v>
      </c>
      <c r="W15" s="620">
        <f t="shared" si="1"/>
        <v>2308.9714656400001</v>
      </c>
      <c r="X15" s="622">
        <f t="shared" si="2"/>
        <v>0.24563902669226095</v>
      </c>
    </row>
    <row r="16" spans="2:24" s="607" customFormat="1" ht="18" customHeight="1">
      <c r="B16" s="609" t="s">
        <v>449</v>
      </c>
      <c r="C16" s="610">
        <v>88833636.399999544</v>
      </c>
      <c r="D16" s="610">
        <v>21852157.740000095</v>
      </c>
      <c r="E16" s="610">
        <v>24415422.23000009</v>
      </c>
      <c r="F16" s="610">
        <v>81591155.299999759</v>
      </c>
      <c r="G16" s="610">
        <v>87147947.659999505</v>
      </c>
      <c r="H16" s="610">
        <v>117391.05</v>
      </c>
      <c r="I16" s="610">
        <v>32691728.070000127</v>
      </c>
      <c r="J16" s="610">
        <v>-17467462.040000003</v>
      </c>
      <c r="K16" s="610">
        <v>27663.59</v>
      </c>
      <c r="L16" s="610">
        <v>221269.35999973863</v>
      </c>
      <c r="M16" s="610">
        <v>5642231.6999999909</v>
      </c>
      <c r="N16" s="610">
        <v>9633391.4400000311</v>
      </c>
      <c r="O16" s="610">
        <v>2037.34</v>
      </c>
      <c r="P16" s="610">
        <v>2620.9</v>
      </c>
      <c r="Q16" s="610">
        <v>44127367.769999839</v>
      </c>
      <c r="R16" s="610">
        <v>-13373887.409999955</v>
      </c>
      <c r="S16" s="616">
        <f t="shared" si="3"/>
        <v>97.147663099999278</v>
      </c>
      <c r="T16" s="620">
        <f>+'Q56 MCTV'!E26</f>
        <v>353.34568485</v>
      </c>
      <c r="U16" s="621">
        <v>2.3087573999999997</v>
      </c>
      <c r="V16" s="621">
        <v>5.5564544299999996</v>
      </c>
      <c r="W16" s="620">
        <f t="shared" si="1"/>
        <v>361.21089667999996</v>
      </c>
      <c r="X16" s="622">
        <f t="shared" si="2"/>
        <v>0.26894997906462187</v>
      </c>
    </row>
    <row r="17" spans="2:24" s="607" customFormat="1" ht="18" customHeight="1">
      <c r="B17" s="609" t="s">
        <v>450</v>
      </c>
      <c r="C17" s="610">
        <v>212258885.35000193</v>
      </c>
      <c r="D17" s="610">
        <v>31120835.319999959</v>
      </c>
      <c r="E17" s="610">
        <v>54545952.749999918</v>
      </c>
      <c r="F17" s="610">
        <v>183314751.87000161</v>
      </c>
      <c r="G17" s="610">
        <v>191567094.89000157</v>
      </c>
      <c r="H17" s="610">
        <v>111747.07</v>
      </c>
      <c r="I17" s="610">
        <v>69461620.009999916</v>
      </c>
      <c r="J17" s="610">
        <v>-49559847.339999877</v>
      </c>
      <c r="K17" s="610">
        <v>78961.09</v>
      </c>
      <c r="L17" s="610">
        <v>69.51999968290329</v>
      </c>
      <c r="M17" s="610">
        <v>14450235.520000136</v>
      </c>
      <c r="N17" s="610">
        <v>19188873.899999991</v>
      </c>
      <c r="O17" s="610">
        <v>17395.419999999998</v>
      </c>
      <c r="P17" s="610">
        <v>4378.2299999999996</v>
      </c>
      <c r="Q17" s="610">
        <v>91428811.329999834</v>
      </c>
      <c r="R17" s="610">
        <v>-37787124.979999989</v>
      </c>
      <c r="S17" s="616">
        <f t="shared" si="3"/>
        <v>210.94674647000122</v>
      </c>
      <c r="T17" s="620">
        <f>+'Q56 MCTV'!E27</f>
        <v>701.11033225999995</v>
      </c>
      <c r="U17" s="621">
        <v>5.7234292599999996</v>
      </c>
      <c r="V17" s="621">
        <v>7.9075059599999999</v>
      </c>
      <c r="W17" s="620">
        <f t="shared" si="1"/>
        <v>714.74126747999992</v>
      </c>
      <c r="X17" s="622">
        <f t="shared" si="2"/>
        <v>0.29513721407712612</v>
      </c>
    </row>
    <row r="18" spans="2:24" s="607" customFormat="1" ht="18" customHeight="1">
      <c r="B18" s="609" t="s">
        <v>451</v>
      </c>
      <c r="C18" s="610">
        <v>27182557.920000065</v>
      </c>
      <c r="D18" s="610">
        <v>9855129.480000006</v>
      </c>
      <c r="E18" s="610">
        <v>12315262.250000007</v>
      </c>
      <c r="F18" s="610">
        <v>23410813.990000058</v>
      </c>
      <c r="G18" s="610">
        <v>25718237.160000067</v>
      </c>
      <c r="H18" s="610">
        <v>7063.52</v>
      </c>
      <c r="I18" s="610">
        <v>6650506.6899999911</v>
      </c>
      <c r="J18" s="610">
        <v>-9575181.5400000121</v>
      </c>
      <c r="K18" s="610">
        <v>164012.73000000001</v>
      </c>
      <c r="L18" s="610">
        <v>1448556.5400000329</v>
      </c>
      <c r="M18" s="610">
        <v>1546679.89</v>
      </c>
      <c r="N18" s="610">
        <v>2945839</v>
      </c>
      <c r="O18" s="610">
        <v>4627.8900000000003</v>
      </c>
      <c r="P18" s="610">
        <v>2.58</v>
      </c>
      <c r="Q18" s="610">
        <v>10533945.440000001</v>
      </c>
      <c r="R18" s="610">
        <v>-7348901.6599999927</v>
      </c>
      <c r="S18" s="616">
        <f t="shared" si="3"/>
        <v>30.283708950000101</v>
      </c>
      <c r="T18" s="620">
        <f>+'Q56 MCTV'!E28</f>
        <v>323.52857498000003</v>
      </c>
      <c r="U18" s="621">
        <v>2.36714504</v>
      </c>
      <c r="V18" s="621">
        <v>3.4963622499999998</v>
      </c>
      <c r="W18" s="620">
        <f t="shared" si="1"/>
        <v>329.39208227000006</v>
      </c>
      <c r="X18" s="622">
        <f t="shared" si="2"/>
        <v>9.1938181213405079E-2</v>
      </c>
    </row>
    <row r="19" spans="2:24" s="607" customFormat="1" ht="18" customHeight="1">
      <c r="B19" s="609" t="s">
        <v>452</v>
      </c>
      <c r="C19" s="610">
        <v>14952837.88000004</v>
      </c>
      <c r="D19" s="610">
        <v>4953714.0099999933</v>
      </c>
      <c r="E19" s="610">
        <v>5452541.3699999945</v>
      </c>
      <c r="F19" s="610">
        <v>13039046.630000014</v>
      </c>
      <c r="G19" s="610">
        <v>14460885.520000048</v>
      </c>
      <c r="H19" s="610">
        <v>38920.879999999997</v>
      </c>
      <c r="I19" s="610">
        <v>5944458.0200000033</v>
      </c>
      <c r="J19" s="610">
        <v>-4085770.68</v>
      </c>
      <c r="K19" s="610">
        <v>59801.67</v>
      </c>
      <c r="L19" s="610">
        <v>70728.949999987613</v>
      </c>
      <c r="M19" s="610">
        <v>660821.44999999995</v>
      </c>
      <c r="N19" s="610">
        <v>1462597.35</v>
      </c>
      <c r="O19" s="610">
        <v>1707.43</v>
      </c>
      <c r="P19" s="610">
        <v>38.81</v>
      </c>
      <c r="Q19" s="610">
        <v>7446726.739999989</v>
      </c>
      <c r="R19" s="610">
        <v>-3332343.74</v>
      </c>
      <c r="S19" s="616">
        <f t="shared" si="3"/>
        <v>16.092934370000037</v>
      </c>
      <c r="T19" s="620">
        <f>+'Q56 MCTV'!E29</f>
        <v>103.75195595999999</v>
      </c>
      <c r="U19" s="621">
        <v>2.3058564700000002</v>
      </c>
      <c r="V19" s="621">
        <v>2.5576980699999998</v>
      </c>
      <c r="W19" s="620">
        <f t="shared" si="1"/>
        <v>108.61551049999998</v>
      </c>
      <c r="X19" s="622">
        <f t="shared" si="2"/>
        <v>0.14816423820058405</v>
      </c>
    </row>
    <row r="20" spans="2:24" s="607" customFormat="1" ht="18" customHeight="1">
      <c r="B20" s="609" t="s">
        <v>453</v>
      </c>
      <c r="C20" s="610">
        <v>60772182.569999836</v>
      </c>
      <c r="D20" s="610">
        <v>14416889.22000003</v>
      </c>
      <c r="E20" s="610">
        <v>19149661.750000052</v>
      </c>
      <c r="F20" s="610">
        <v>53861214.389999837</v>
      </c>
      <c r="G20" s="610">
        <v>57395479.349999875</v>
      </c>
      <c r="H20" s="610">
        <v>60820.06</v>
      </c>
      <c r="I20" s="610">
        <v>14858658.560000028</v>
      </c>
      <c r="J20" s="610">
        <v>-25034329.699999981</v>
      </c>
      <c r="K20" s="610">
        <v>567232.24</v>
      </c>
      <c r="L20" s="610">
        <v>4313585.9199999161</v>
      </c>
      <c r="M20" s="610">
        <v>4155758.52</v>
      </c>
      <c r="N20" s="610">
        <v>5840039.5500000184</v>
      </c>
      <c r="O20" s="610">
        <v>2558</v>
      </c>
      <c r="P20" s="610">
        <v>348.16</v>
      </c>
      <c r="Q20" s="610">
        <v>25733205.500000011</v>
      </c>
      <c r="R20" s="610">
        <v>-21029354.25000003</v>
      </c>
      <c r="S20" s="616">
        <f t="shared" si="3"/>
        <v>68.177157119999805</v>
      </c>
      <c r="T20" s="620">
        <f>+'Q56 MCTV'!E30</f>
        <v>322.59176658999996</v>
      </c>
      <c r="U20" s="621">
        <v>0.8472016</v>
      </c>
      <c r="V20" s="621">
        <v>8.8665556799999994</v>
      </c>
      <c r="W20" s="620">
        <f t="shared" si="1"/>
        <v>332.30552386999994</v>
      </c>
      <c r="X20" s="622">
        <f t="shared" si="2"/>
        <v>0.20516408010921644</v>
      </c>
    </row>
    <row r="21" spans="2:24" s="607" customFormat="1" ht="18" customHeight="1">
      <c r="B21" s="609" t="s">
        <v>454</v>
      </c>
      <c r="C21" s="610">
        <v>5147254.79</v>
      </c>
      <c r="D21" s="610">
        <v>976503.75</v>
      </c>
      <c r="E21" s="610">
        <v>976548.75</v>
      </c>
      <c r="F21" s="610">
        <v>4772864.51</v>
      </c>
      <c r="G21" s="610">
        <v>5147209.79</v>
      </c>
      <c r="H21" s="610">
        <v>0</v>
      </c>
      <c r="I21" s="610">
        <v>2498178.2999999998</v>
      </c>
      <c r="J21" s="610">
        <v>-922128.22</v>
      </c>
      <c r="K21" s="610">
        <v>1.21</v>
      </c>
      <c r="L21" s="610">
        <v>0</v>
      </c>
      <c r="M21" s="610">
        <v>30584.560000000001</v>
      </c>
      <c r="N21" s="610">
        <v>365549.68</v>
      </c>
      <c r="O21" s="610">
        <v>104.9</v>
      </c>
      <c r="P21" s="610">
        <v>193.19</v>
      </c>
      <c r="Q21" s="610">
        <v>2795845.27</v>
      </c>
      <c r="R21" s="610">
        <v>-823361.65</v>
      </c>
      <c r="S21" s="616">
        <f t="shared" si="3"/>
        <v>5.5127606799999995</v>
      </c>
      <c r="T21" s="620">
        <f>+'Q56 MCTV'!E31</f>
        <v>23.454212260000002</v>
      </c>
      <c r="U21" s="621">
        <v>5.4477688400000002</v>
      </c>
      <c r="V21" s="621">
        <v>0.38097536999999998</v>
      </c>
      <c r="W21" s="620">
        <f t="shared" si="1"/>
        <v>29.282956470000002</v>
      </c>
      <c r="X21" s="622">
        <f t="shared" si="2"/>
        <v>0.18825833674437037</v>
      </c>
    </row>
    <row r="22" spans="2:24" s="607" customFormat="1" ht="18" customHeight="1">
      <c r="B22" s="609" t="s">
        <v>455</v>
      </c>
      <c r="C22" s="610">
        <v>1463680.69</v>
      </c>
      <c r="D22" s="610">
        <v>465425.52</v>
      </c>
      <c r="E22" s="610">
        <v>465425.52</v>
      </c>
      <c r="F22" s="610">
        <v>1295218.54</v>
      </c>
      <c r="G22" s="610">
        <v>1463680.69</v>
      </c>
      <c r="H22" s="610">
        <v>0</v>
      </c>
      <c r="I22" s="610">
        <v>500999.76</v>
      </c>
      <c r="J22" s="610">
        <v>-367603.35</v>
      </c>
      <c r="K22" s="610">
        <v>23733.18</v>
      </c>
      <c r="L22" s="610">
        <v>-3.4924596548080444E-10</v>
      </c>
      <c r="M22" s="610">
        <v>50192.2</v>
      </c>
      <c r="N22" s="610">
        <v>172798.14</v>
      </c>
      <c r="O22" s="610">
        <v>2255.06</v>
      </c>
      <c r="P22" s="610">
        <v>0</v>
      </c>
      <c r="Q22" s="610">
        <v>677564.64</v>
      </c>
      <c r="R22" s="610">
        <v>-295189.65000000002</v>
      </c>
      <c r="S22" s="616">
        <f t="shared" si="3"/>
        <v>1.6602120099999997</v>
      </c>
      <c r="T22" s="620">
        <f>+'Q56 MCTV'!E32</f>
        <v>7.9883616399999999</v>
      </c>
      <c r="U22" s="621">
        <v>0.13397451999999999</v>
      </c>
      <c r="V22" s="621">
        <v>2.0866759999999998E-2</v>
      </c>
      <c r="W22" s="620">
        <f t="shared" si="1"/>
        <v>8.1432029200000002</v>
      </c>
      <c r="X22" s="622">
        <f t="shared" si="2"/>
        <v>0.20387702803309238</v>
      </c>
    </row>
    <row r="23" spans="2:24" s="607" customFormat="1" ht="18" customHeight="1">
      <c r="B23" s="609" t="s">
        <v>456</v>
      </c>
      <c r="C23" s="610">
        <v>27646026.610000018</v>
      </c>
      <c r="D23" s="610">
        <v>2435347.9300000002</v>
      </c>
      <c r="E23" s="610">
        <v>2522474.0499999998</v>
      </c>
      <c r="F23" s="610">
        <v>26708445.62000002</v>
      </c>
      <c r="G23" s="610">
        <v>27558900.490000021</v>
      </c>
      <c r="H23" s="610">
        <v>42113.51</v>
      </c>
      <c r="I23" s="610">
        <v>7309303.6900000079</v>
      </c>
      <c r="J23" s="610">
        <v>-15002135.209999986</v>
      </c>
      <c r="K23" s="610">
        <v>1096.99</v>
      </c>
      <c r="L23" s="610">
        <v>28.160000005271286</v>
      </c>
      <c r="M23" s="610">
        <v>1903569.24</v>
      </c>
      <c r="N23" s="610">
        <v>1911125.89</v>
      </c>
      <c r="O23" s="610">
        <v>366.25</v>
      </c>
      <c r="P23" s="610">
        <v>119.31</v>
      </c>
      <c r="Q23" s="610">
        <v>9797349.7200000137</v>
      </c>
      <c r="R23" s="610">
        <v>-13673875.399999985</v>
      </c>
      <c r="S23" s="616">
        <f t="shared" si="3"/>
        <v>29.513265040000025</v>
      </c>
      <c r="T23" s="620">
        <f>+'Q56 MCTV'!E33</f>
        <v>131.97455884999999</v>
      </c>
      <c r="U23" s="621">
        <v>6.9446683600000005</v>
      </c>
      <c r="V23" s="621">
        <v>3.0058166399999999</v>
      </c>
      <c r="W23" s="620">
        <f t="shared" si="1"/>
        <v>141.92504385000001</v>
      </c>
      <c r="X23" s="622">
        <f t="shared" si="2"/>
        <v>0.20794966300093218</v>
      </c>
    </row>
    <row r="24" spans="2:24" s="607" customFormat="1" ht="18" customHeight="1">
      <c r="B24" s="609" t="s">
        <v>457</v>
      </c>
      <c r="C24" s="610">
        <v>58461101.489999734</v>
      </c>
      <c r="D24" s="610">
        <v>17484150.830000021</v>
      </c>
      <c r="E24" s="610">
        <v>21807643.790000111</v>
      </c>
      <c r="F24" s="610">
        <v>55198630.449999779</v>
      </c>
      <c r="G24" s="610">
        <v>57854657.509999737</v>
      </c>
      <c r="H24" s="610">
        <v>0</v>
      </c>
      <c r="I24" s="610">
        <v>13841194.850000018</v>
      </c>
      <c r="J24" s="610">
        <v>-34456842.279999994</v>
      </c>
      <c r="K24" s="610">
        <v>77733.62</v>
      </c>
      <c r="L24" s="610">
        <v>1300.5999999362975</v>
      </c>
      <c r="M24" s="610">
        <v>269509.32</v>
      </c>
      <c r="N24" s="610">
        <v>6267668.3700000057</v>
      </c>
      <c r="O24" s="610">
        <v>5273.19</v>
      </c>
      <c r="P24" s="610">
        <v>0</v>
      </c>
      <c r="Q24" s="610">
        <v>18365984.14999998</v>
      </c>
      <c r="R24" s="610">
        <v>-32360146.480000015</v>
      </c>
      <c r="S24" s="616">
        <f>(+G24+H24+K24+L24+N24)/1000000</f>
        <v>64.201360099999675</v>
      </c>
      <c r="T24" s="620">
        <f>+'Q56 MCTV'!E34</f>
        <v>1132.6762992899999</v>
      </c>
      <c r="U24" s="621">
        <v>5089.6098337600006</v>
      </c>
      <c r="V24" s="621">
        <v>13.16583002</v>
      </c>
      <c r="W24" s="620">
        <f t="shared" si="1"/>
        <v>6235.4519630699997</v>
      </c>
      <c r="X24" s="622">
        <f t="shared" si="2"/>
        <v>1.0296183898174141E-2</v>
      </c>
    </row>
    <row r="25" spans="2:24">
      <c r="C25" s="616">
        <f t="shared" ref="C25:S25" si="4">SUM(C3:C24)</f>
        <v>4111051366.619988</v>
      </c>
      <c r="D25" s="616">
        <f t="shared" si="4"/>
        <v>6442160339.7300224</v>
      </c>
      <c r="E25" s="616">
        <f t="shared" si="4"/>
        <v>6714008489.5000267</v>
      </c>
      <c r="F25" s="616">
        <f t="shared" si="4"/>
        <v>3733871330.9799428</v>
      </c>
      <c r="G25" s="616">
        <f t="shared" si="4"/>
        <v>3883733814.5299349</v>
      </c>
      <c r="H25" s="616">
        <f t="shared" si="4"/>
        <v>4031449.3199999994</v>
      </c>
      <c r="I25" s="616">
        <f t="shared" si="4"/>
        <v>1157709573.1800063</v>
      </c>
      <c r="J25" s="616">
        <f t="shared" si="4"/>
        <v>-1064923595.659994</v>
      </c>
      <c r="K25" s="616">
        <f t="shared" si="4"/>
        <v>5342756.84</v>
      </c>
      <c r="L25" s="616">
        <f t="shared" si="4"/>
        <v>19602154.609973684</v>
      </c>
      <c r="M25" s="616">
        <f t="shared" si="4"/>
        <v>266774505.20000589</v>
      </c>
      <c r="N25" s="616">
        <f t="shared" si="4"/>
        <v>365642483.10000223</v>
      </c>
      <c r="O25" s="616">
        <f t="shared" si="4"/>
        <v>198346.02</v>
      </c>
      <c r="P25" s="616">
        <f t="shared" si="4"/>
        <v>140469.99999999997</v>
      </c>
      <c r="Q25" s="616">
        <f t="shared" si="4"/>
        <v>1579742875.8899951</v>
      </c>
      <c r="R25" s="616">
        <f t="shared" si="4"/>
        <v>-829256182.60000098</v>
      </c>
      <c r="S25" s="616">
        <f t="shared" si="4"/>
        <v>4278.3526583999092</v>
      </c>
      <c r="T25" s="616">
        <f>SUM(T3:T24)</f>
        <v>14834.631557370001</v>
      </c>
      <c r="U25" s="616">
        <f>SUM(U3:U24)</f>
        <v>5256.9640209200006</v>
      </c>
      <c r="V25" s="616">
        <f>SUM(V3:V24)</f>
        <v>438.33184652999984</v>
      </c>
      <c r="W25" s="620">
        <f>SUM(T25:V25)</f>
        <v>20529.927424820002</v>
      </c>
      <c r="X25" s="622">
        <f>+S25/W25</f>
        <v>0.20839589784557749</v>
      </c>
    </row>
    <row r="26" spans="2:24">
      <c r="T26" s="26"/>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8" enableFormatConditionsCalculation="0">
    <tabColor theme="6" tint="0.59999389629810485"/>
    <pageSetUpPr fitToPage="1"/>
  </sheetPr>
  <dimension ref="A1:AP39"/>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6.5703125" style="26" customWidth="1"/>
    <col min="12" max="12" width="16.28515625" style="26" customWidth="1"/>
    <col min="13" max="13" width="6.5703125" style="26" customWidth="1"/>
    <col min="14" max="14" width="14.7109375" style="26" customWidth="1"/>
    <col min="15" max="15" width="4" style="26" customWidth="1"/>
    <col min="16" max="16" width="12.7109375" style="26" customWidth="1"/>
    <col min="17" max="17" width="6.5703125" style="26" customWidth="1"/>
    <col min="18" max="18" width="14.7109375" style="26" customWidth="1"/>
    <col min="19" max="19" width="6.5703125" style="26" customWidth="1"/>
    <col min="20" max="20" width="14.7109375" style="26" customWidth="1"/>
    <col min="21" max="21" width="5.5703125" style="26" customWidth="1"/>
    <col min="22" max="22" width="13.7109375" style="26" customWidth="1"/>
    <col min="23" max="23" width="6.5703125" style="26" customWidth="1"/>
    <col min="24" max="24" width="14.7109375" style="26" customWidth="1"/>
    <col min="25" max="25" width="6.5703125" style="26" customWidth="1"/>
    <col min="26" max="26" width="14.7109375" style="26" customWidth="1"/>
    <col min="27" max="27" width="6.5703125" style="26" customWidth="1"/>
    <col min="28" max="28" width="13.7109375" style="26" customWidth="1"/>
    <col min="29" max="29" width="6.5703125" style="26" customWidth="1"/>
    <col min="30" max="30" width="14.7109375" style="26" customWidth="1"/>
    <col min="31" max="31" width="6.5703125" style="26" customWidth="1"/>
    <col min="32" max="32" width="13.7109375" style="26" customWidth="1"/>
    <col min="33" max="33" width="5.5703125" style="26" customWidth="1"/>
    <col min="34" max="34" width="14.7109375" style="26" customWidth="1"/>
    <col min="35" max="35" width="5.5703125" style="26" customWidth="1"/>
    <col min="36" max="36" width="14.7109375" style="26" customWidth="1"/>
    <col min="37" max="37" width="7.5703125" style="26" customWidth="1"/>
    <col min="38" max="38" width="18.28515625" style="26" customWidth="1"/>
    <col min="39" max="39" width="5.5703125" style="26" customWidth="1"/>
    <col min="40" max="40" width="14.7109375" style="26" customWidth="1"/>
    <col min="41" max="41" width="7.5703125" style="26" customWidth="1"/>
    <col min="42" max="42" width="17.28515625" style="26" customWidth="1"/>
  </cols>
  <sheetData>
    <row r="1" spans="1:42" s="195" customFormat="1" ht="27.75">
      <c r="A1" s="1183" t="s">
        <v>707</v>
      </c>
      <c r="B1" s="206"/>
      <c r="C1" s="206"/>
      <c r="D1" s="206"/>
      <c r="E1" s="206"/>
      <c r="F1" s="206"/>
      <c r="G1" s="206"/>
      <c r="H1" s="206"/>
      <c r="I1" s="206"/>
    </row>
    <row r="2" spans="1:42" s="195" customFormat="1"/>
    <row r="3" spans="1:42" s="454" customFormat="1" ht="26.25">
      <c r="A3" s="706" t="s">
        <v>540</v>
      </c>
      <c r="C3" s="662"/>
      <c r="D3" s="662"/>
      <c r="E3" s="662"/>
      <c r="F3" s="662"/>
      <c r="G3" s="662"/>
      <c r="H3" s="662"/>
    </row>
    <row r="4" spans="1:42"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row>
    <row r="5" spans="1:42" s="454" customFormat="1" ht="27" customHeight="1">
      <c r="A5" s="691" t="s">
        <v>370</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row>
    <row r="6" spans="1:42" ht="21" customHeight="1">
      <c r="A6" s="319" t="s">
        <v>575</v>
      </c>
      <c r="B6" s="14"/>
      <c r="C6" s="27"/>
      <c r="D6" s="27"/>
      <c r="E6" s="27"/>
      <c r="F6" s="27"/>
      <c r="G6" s="27"/>
      <c r="H6" s="27"/>
      <c r="I6" s="27"/>
    </row>
    <row r="7" spans="1:42" ht="25.5" customHeight="1">
      <c r="A7" s="272" t="s">
        <v>153</v>
      </c>
      <c r="B7" s="272"/>
      <c r="C7" s="272"/>
      <c r="D7" s="272"/>
      <c r="E7" s="272"/>
      <c r="F7" s="272"/>
      <c r="G7" s="272"/>
      <c r="H7" s="272"/>
      <c r="I7" s="272"/>
    </row>
    <row r="8" spans="1:42" ht="21" customHeight="1" thickBot="1">
      <c r="A8" s="16"/>
      <c r="B8" s="17"/>
    </row>
    <row r="9" spans="1:42" ht="13.5" customHeight="1" thickTop="1">
      <c r="A9" s="1617" t="s">
        <v>72</v>
      </c>
      <c r="B9" s="1569" t="s">
        <v>58</v>
      </c>
      <c r="C9" s="264"/>
      <c r="D9" s="90"/>
      <c r="E9" s="264"/>
      <c r="F9" s="722"/>
      <c r="G9" s="1054"/>
      <c r="H9" s="116"/>
      <c r="I9" s="1613" t="s">
        <v>435</v>
      </c>
      <c r="J9" s="1614"/>
    </row>
    <row r="10" spans="1:42" s="33" customFormat="1" ht="13.5" thickBot="1">
      <c r="A10" s="1618"/>
      <c r="B10" s="1643"/>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row>
    <row r="11" spans="1:42" s="33" customFormat="1" ht="18" customHeight="1" thickTop="1" thickBot="1">
      <c r="A11" s="1619"/>
      <c r="B11" s="1570"/>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row>
    <row r="12" spans="1:42" ht="20.100000000000001" customHeight="1" thickTop="1">
      <c r="A12" s="35" t="s">
        <v>74</v>
      </c>
      <c r="B12" s="36" t="s">
        <v>75</v>
      </c>
      <c r="C12" s="905">
        <v>12751</v>
      </c>
      <c r="D12" s="1134">
        <f t="shared" ref="D12:D33" si="0">+C12/C$34</f>
        <v>6.805251641137855E-2</v>
      </c>
      <c r="E12" s="906">
        <v>13536</v>
      </c>
      <c r="F12" s="1134">
        <f>+E12/E$34</f>
        <v>6.7699971491590016E-2</v>
      </c>
      <c r="G12" s="906">
        <v>13752</v>
      </c>
      <c r="H12" s="1135">
        <f>+G12/G$34</f>
        <v>6.8439020991549637E-2</v>
      </c>
      <c r="I12" s="1386">
        <f>IF(C12&gt;0,(E12-C12)/C12,"-")</f>
        <v>6.1563798917731942E-2</v>
      </c>
      <c r="J12" s="1387">
        <f>IF(E12&gt;0,(G12-E12)/E12,"-")</f>
        <v>1.5957446808510637E-2</v>
      </c>
    </row>
    <row r="13" spans="1:42" ht="20.100000000000001" customHeight="1">
      <c r="A13" s="37" t="s">
        <v>76</v>
      </c>
      <c r="B13" s="38" t="s">
        <v>77</v>
      </c>
      <c r="C13" s="73">
        <v>2150</v>
      </c>
      <c r="D13" s="1094">
        <f t="shared" si="0"/>
        <v>1.1474622404867374E-2</v>
      </c>
      <c r="E13" s="907">
        <v>2268</v>
      </c>
      <c r="F13" s="1094">
        <f t="shared" ref="F13:H33" si="1">+E13/E$34</f>
        <v>1.134334628715471E-2</v>
      </c>
      <c r="G13" s="907">
        <v>2243</v>
      </c>
      <c r="H13" s="1095">
        <f t="shared" si="1"/>
        <v>1.116264718470374E-2</v>
      </c>
      <c r="I13" s="1377">
        <f t="shared" ref="I13:I34" si="2">IF(C13&gt;0,(E13-C13)/C13,"-")</f>
        <v>5.4883720930232562E-2</v>
      </c>
      <c r="J13" s="1378">
        <f t="shared" ref="J13:J34" si="3">IF(E13&gt;0,(G13-E13)/E13,"-")</f>
        <v>-1.1022927689594356E-2</v>
      </c>
    </row>
    <row r="14" spans="1:42" ht="20.100000000000001" customHeight="1">
      <c r="A14" s="37" t="s">
        <v>78</v>
      </c>
      <c r="B14" s="38" t="s">
        <v>79</v>
      </c>
      <c r="C14" s="73">
        <v>15477</v>
      </c>
      <c r="D14" s="1094">
        <f t="shared" si="0"/>
        <v>8.2601270214015046E-2</v>
      </c>
      <c r="E14" s="907">
        <v>16896</v>
      </c>
      <c r="F14" s="1094">
        <f t="shared" si="1"/>
        <v>8.4504928954041436E-2</v>
      </c>
      <c r="G14" s="907">
        <v>17136</v>
      </c>
      <c r="H14" s="1095">
        <f t="shared" si="1"/>
        <v>8.5280036628213679E-2</v>
      </c>
      <c r="I14" s="1377">
        <f t="shared" si="2"/>
        <v>9.1684434968017064E-2</v>
      </c>
      <c r="J14" s="1378">
        <f t="shared" si="3"/>
        <v>1.4204545454545454E-2</v>
      </c>
    </row>
    <row r="15" spans="1:42" ht="20.100000000000001" customHeight="1">
      <c r="A15" s="37" t="s">
        <v>80</v>
      </c>
      <c r="B15" s="38" t="s">
        <v>81</v>
      </c>
      <c r="C15" s="73">
        <v>1777</v>
      </c>
      <c r="D15" s="1094">
        <f t="shared" si="0"/>
        <v>9.4839088434648024E-3</v>
      </c>
      <c r="E15" s="907">
        <v>1895</v>
      </c>
      <c r="F15" s="1094">
        <f t="shared" si="1"/>
        <v>9.4777959498051918E-3</v>
      </c>
      <c r="G15" s="907">
        <v>1809</v>
      </c>
      <c r="H15" s="1095">
        <f t="shared" si="1"/>
        <v>9.0027769759826407E-3</v>
      </c>
      <c r="I15" s="1377">
        <f t="shared" si="2"/>
        <v>6.6404051772650532E-2</v>
      </c>
      <c r="J15" s="1378">
        <f t="shared" si="3"/>
        <v>-4.5382585751978892E-2</v>
      </c>
    </row>
    <row r="16" spans="1:42" ht="20.100000000000001" customHeight="1">
      <c r="A16" s="37" t="s">
        <v>82</v>
      </c>
      <c r="B16" s="38" t="s">
        <v>83</v>
      </c>
      <c r="C16" s="73">
        <v>2725</v>
      </c>
      <c r="D16" s="1094">
        <f t="shared" si="0"/>
        <v>1.4543416768959812E-2</v>
      </c>
      <c r="E16" s="907">
        <v>2926</v>
      </c>
      <c r="F16" s="1094">
        <f t="shared" si="1"/>
        <v>1.4634317123551448E-2</v>
      </c>
      <c r="G16" s="907">
        <v>2853</v>
      </c>
      <c r="H16" s="1095">
        <f t="shared" si="1"/>
        <v>1.4198409459634315E-2</v>
      </c>
      <c r="I16" s="1377">
        <f t="shared" si="2"/>
        <v>7.3761467889908255E-2</v>
      </c>
      <c r="J16" s="1378">
        <f t="shared" si="3"/>
        <v>-2.4948735475051265E-2</v>
      </c>
    </row>
    <row r="17" spans="1:10" ht="20.100000000000001" customHeight="1">
      <c r="A17" s="37" t="s">
        <v>84</v>
      </c>
      <c r="B17" s="38" t="s">
        <v>85</v>
      </c>
      <c r="C17" s="73">
        <v>6701</v>
      </c>
      <c r="D17" s="1094">
        <f t="shared" si="0"/>
        <v>3.5763462667449432E-2</v>
      </c>
      <c r="E17" s="907">
        <v>7122</v>
      </c>
      <c r="F17" s="1094">
        <f t="shared" si="1"/>
        <v>3.5620508049874711E-2</v>
      </c>
      <c r="G17" s="907">
        <v>7218</v>
      </c>
      <c r="H17" s="1095">
        <f t="shared" si="1"/>
        <v>3.5921528033522776E-2</v>
      </c>
      <c r="I17" s="1377">
        <f t="shared" si="2"/>
        <v>6.2826443814356064E-2</v>
      </c>
      <c r="J17" s="1378">
        <f t="shared" si="3"/>
        <v>1.3479359730412805E-2</v>
      </c>
    </row>
    <row r="18" spans="1:10" ht="20.100000000000001" customHeight="1">
      <c r="A18" s="37" t="s">
        <v>86</v>
      </c>
      <c r="B18" s="38" t="s">
        <v>87</v>
      </c>
      <c r="C18" s="73">
        <v>2660</v>
      </c>
      <c r="D18" s="1094">
        <f t="shared" si="0"/>
        <v>1.4196509579975449E-2</v>
      </c>
      <c r="E18" s="907">
        <v>2905</v>
      </c>
      <c r="F18" s="1094">
        <f t="shared" si="1"/>
        <v>1.4529286139411126E-2</v>
      </c>
      <c r="G18" s="907">
        <v>2806</v>
      </c>
      <c r="H18" s="1095">
        <f t="shared" si="1"/>
        <v>1.3964506464680648E-2</v>
      </c>
      <c r="I18" s="1377">
        <f t="shared" si="2"/>
        <v>9.2105263157894732E-2</v>
      </c>
      <c r="J18" s="1378">
        <f t="shared" si="3"/>
        <v>-3.4079173838209985E-2</v>
      </c>
    </row>
    <row r="19" spans="1:10" ht="20.100000000000001" customHeight="1">
      <c r="A19" s="37" t="s">
        <v>88</v>
      </c>
      <c r="B19" s="38" t="s">
        <v>89</v>
      </c>
      <c r="C19" s="73">
        <v>7430</v>
      </c>
      <c r="D19" s="1094">
        <f t="shared" si="0"/>
        <v>3.9654160217750971E-2</v>
      </c>
      <c r="E19" s="907">
        <v>8163</v>
      </c>
      <c r="F19" s="1094">
        <f t="shared" si="1"/>
        <v>4.0827043977973501E-2</v>
      </c>
      <c r="G19" s="907">
        <v>8454</v>
      </c>
      <c r="H19" s="1095">
        <f t="shared" si="1"/>
        <v>4.2072679134857516E-2</v>
      </c>
      <c r="I19" s="1377">
        <f t="shared" si="2"/>
        <v>9.8654104979811572E-2</v>
      </c>
      <c r="J19" s="1378">
        <f t="shared" si="3"/>
        <v>3.5648658581403897E-2</v>
      </c>
    </row>
    <row r="20" spans="1:10" ht="20.100000000000001" customHeight="1">
      <c r="A20" s="37" t="s">
        <v>90</v>
      </c>
      <c r="B20" s="38" t="s">
        <v>91</v>
      </c>
      <c r="C20" s="73">
        <v>2370</v>
      </c>
      <c r="D20" s="1094">
        <f t="shared" si="0"/>
        <v>1.2648769813737524E-2</v>
      </c>
      <c r="E20" s="907">
        <v>2474</v>
      </c>
      <c r="F20" s="1094">
        <f t="shared" si="1"/>
        <v>1.2373650226816911E-2</v>
      </c>
      <c r="G20" s="907">
        <v>2358</v>
      </c>
      <c r="H20" s="1095">
        <f t="shared" si="1"/>
        <v>1.1734963023420159E-2</v>
      </c>
      <c r="I20" s="1377">
        <f t="shared" si="2"/>
        <v>4.3881856540084391E-2</v>
      </c>
      <c r="J20" s="1378">
        <f t="shared" si="3"/>
        <v>-4.6887631366208569E-2</v>
      </c>
    </row>
    <row r="21" spans="1:10" ht="20.100000000000001" customHeight="1">
      <c r="A21" s="40">
        <v>10</v>
      </c>
      <c r="B21" s="38" t="s">
        <v>92</v>
      </c>
      <c r="C21" s="73">
        <v>10225</v>
      </c>
      <c r="D21" s="1094">
        <f t="shared" si="0"/>
        <v>5.457116934407856E-2</v>
      </c>
      <c r="E21" s="907">
        <v>10925</v>
      </c>
      <c r="F21" s="1094">
        <f t="shared" si="1"/>
        <v>5.4641119130143391E-2</v>
      </c>
      <c r="G21" s="907">
        <v>10965</v>
      </c>
      <c r="H21" s="1095">
        <f t="shared" si="1"/>
        <v>5.456907105674387E-2</v>
      </c>
      <c r="I21" s="1377">
        <f t="shared" si="2"/>
        <v>6.8459657701711488E-2</v>
      </c>
      <c r="J21" s="1378">
        <f t="shared" si="3"/>
        <v>3.6613272311212816E-3</v>
      </c>
    </row>
    <row r="22" spans="1:10" ht="20.100000000000001" customHeight="1">
      <c r="A22" s="41">
        <f t="shared" ref="A22:A33" si="4">A21+1</f>
        <v>11</v>
      </c>
      <c r="B22" s="42" t="s">
        <v>93</v>
      </c>
      <c r="C22" s="73">
        <v>51426</v>
      </c>
      <c r="D22" s="1094">
        <f t="shared" si="0"/>
        <v>0.27446229385707421</v>
      </c>
      <c r="E22" s="907">
        <v>54718</v>
      </c>
      <c r="F22" s="1094">
        <f t="shared" si="1"/>
        <v>0.27367073286619553</v>
      </c>
      <c r="G22" s="907">
        <v>54721</v>
      </c>
      <c r="H22" s="1095">
        <f t="shared" si="1"/>
        <v>0.27232778269914104</v>
      </c>
      <c r="I22" s="1377">
        <f t="shared" si="2"/>
        <v>6.4014311826702447E-2</v>
      </c>
      <c r="J22" s="1378">
        <f t="shared" si="3"/>
        <v>5.4826565298439271E-5</v>
      </c>
    </row>
    <row r="23" spans="1:10" ht="20.100000000000001" customHeight="1">
      <c r="A23" s="41">
        <f t="shared" si="4"/>
        <v>12</v>
      </c>
      <c r="B23" s="42" t="s">
        <v>94</v>
      </c>
      <c r="C23" s="73">
        <v>1586</v>
      </c>
      <c r="D23" s="1094">
        <f t="shared" si="0"/>
        <v>8.4645354112184452E-3</v>
      </c>
      <c r="E23" s="907">
        <v>1709</v>
      </c>
      <c r="F23" s="1094">
        <f t="shared" si="1"/>
        <v>8.5475215188480606E-3</v>
      </c>
      <c r="G23" s="907">
        <v>1744</v>
      </c>
      <c r="H23" s="1095">
        <f t="shared" si="1"/>
        <v>8.6792941106211864E-3</v>
      </c>
      <c r="I23" s="1377">
        <f t="shared" si="2"/>
        <v>7.7553593947036564E-2</v>
      </c>
      <c r="J23" s="1378">
        <f t="shared" si="3"/>
        <v>2.047981275599766E-2</v>
      </c>
    </row>
    <row r="24" spans="1:10" ht="20.100000000000001" customHeight="1">
      <c r="A24" s="41">
        <f t="shared" si="4"/>
        <v>13</v>
      </c>
      <c r="B24" s="42" t="s">
        <v>95</v>
      </c>
      <c r="C24" s="73">
        <v>33974</v>
      </c>
      <c r="D24" s="1094">
        <f t="shared" si="0"/>
        <v>0.18132038213161125</v>
      </c>
      <c r="E24" s="907">
        <v>36435</v>
      </c>
      <c r="F24" s="1094">
        <f t="shared" si="1"/>
        <v>0.18222875748345763</v>
      </c>
      <c r="G24" s="907">
        <v>37151</v>
      </c>
      <c r="H24" s="1095">
        <f t="shared" si="1"/>
        <v>0.18488787586220626</v>
      </c>
      <c r="I24" s="1377">
        <f t="shared" si="2"/>
        <v>7.2437746512038617E-2</v>
      </c>
      <c r="J24" s="1378">
        <f t="shared" si="3"/>
        <v>1.9651434060655962E-2</v>
      </c>
    </row>
    <row r="25" spans="1:10" ht="20.100000000000001" customHeight="1">
      <c r="A25" s="41">
        <f t="shared" si="4"/>
        <v>14</v>
      </c>
      <c r="B25" s="42" t="s">
        <v>96</v>
      </c>
      <c r="C25" s="73">
        <v>7449</v>
      </c>
      <c r="D25" s="1094">
        <f t="shared" si="0"/>
        <v>3.9755563857607944E-2</v>
      </c>
      <c r="E25" s="907">
        <v>7709</v>
      </c>
      <c r="F25" s="1094">
        <f t="shared" si="1"/>
        <v>3.8556374130368457E-2</v>
      </c>
      <c r="G25" s="907">
        <v>7757</v>
      </c>
      <c r="H25" s="1095">
        <f t="shared" si="1"/>
        <v>3.86039474862893E-2</v>
      </c>
      <c r="I25" s="1377">
        <f t="shared" si="2"/>
        <v>3.4904013961605584E-2</v>
      </c>
      <c r="J25" s="1378">
        <f t="shared" si="3"/>
        <v>6.2264885199117912E-3</v>
      </c>
    </row>
    <row r="26" spans="1:10" ht="20.100000000000001" customHeight="1">
      <c r="A26" s="41">
        <f t="shared" si="4"/>
        <v>15</v>
      </c>
      <c r="B26" s="42" t="s">
        <v>97</v>
      </c>
      <c r="C26" s="73">
        <v>10265</v>
      </c>
      <c r="D26" s="1094">
        <f t="shared" si="0"/>
        <v>5.478465069114586E-2</v>
      </c>
      <c r="E26" s="907">
        <v>11191</v>
      </c>
      <c r="F26" s="1094">
        <f t="shared" si="1"/>
        <v>5.5971511595920793E-2</v>
      </c>
      <c r="G26" s="907">
        <v>11197</v>
      </c>
      <c r="H26" s="1095">
        <f t="shared" si="1"/>
        <v>5.5723656053110908E-2</v>
      </c>
      <c r="I26" s="1377">
        <f t="shared" si="2"/>
        <v>9.0209449585971754E-2</v>
      </c>
      <c r="J26" s="1378">
        <f t="shared" si="3"/>
        <v>5.3614511661156288E-4</v>
      </c>
    </row>
    <row r="27" spans="1:10" ht="20.100000000000001" customHeight="1">
      <c r="A27" s="41">
        <f t="shared" si="4"/>
        <v>16</v>
      </c>
      <c r="B27" s="42" t="s">
        <v>98</v>
      </c>
      <c r="C27" s="73">
        <v>3472</v>
      </c>
      <c r="D27" s="1094">
        <f t="shared" si="0"/>
        <v>1.853018092544164E-2</v>
      </c>
      <c r="E27" s="907">
        <v>3611</v>
      </c>
      <c r="F27" s="1094">
        <f t="shared" si="1"/>
        <v>1.8060327796700026E-2</v>
      </c>
      <c r="G27" s="907">
        <v>3793</v>
      </c>
      <c r="H27" s="1095">
        <f t="shared" si="1"/>
        <v>1.8876469358707661E-2</v>
      </c>
      <c r="I27" s="1377">
        <f t="shared" si="2"/>
        <v>4.0034562211981567E-2</v>
      </c>
      <c r="J27" s="1378">
        <f t="shared" si="3"/>
        <v>5.0401550816948214E-2</v>
      </c>
    </row>
    <row r="28" spans="1:10" ht="20.100000000000001" customHeight="1">
      <c r="A28" s="41">
        <f t="shared" si="4"/>
        <v>17</v>
      </c>
      <c r="B28" s="42" t="s">
        <v>99</v>
      </c>
      <c r="C28" s="73">
        <v>2673</v>
      </c>
      <c r="D28" s="1094">
        <f>+C28/C$34</f>
        <v>1.4265891017772323E-2</v>
      </c>
      <c r="E28" s="907">
        <v>2771</v>
      </c>
      <c r="F28" s="1094">
        <f t="shared" si="1"/>
        <v>1.3859088431087171E-2</v>
      </c>
      <c r="G28" s="907">
        <v>2730</v>
      </c>
      <c r="H28" s="1095">
        <f t="shared" si="1"/>
        <v>1.35862803451811E-2</v>
      </c>
      <c r="I28" s="1377">
        <f t="shared" si="2"/>
        <v>3.666292555181444E-2</v>
      </c>
      <c r="J28" s="1378">
        <f t="shared" si="3"/>
        <v>-1.4796102490075786E-2</v>
      </c>
    </row>
    <row r="29" spans="1:10" ht="20.100000000000001" customHeight="1">
      <c r="A29" s="41">
        <f t="shared" si="4"/>
        <v>18</v>
      </c>
      <c r="B29" s="42" t="s">
        <v>100</v>
      </c>
      <c r="C29" s="73">
        <v>5692</v>
      </c>
      <c r="D29" s="1094">
        <f t="shared" si="0"/>
        <v>3.037839568767679E-2</v>
      </c>
      <c r="E29" s="907">
        <v>5959</v>
      </c>
      <c r="F29" s="1094">
        <f t="shared" si="1"/>
        <v>2.980379211867501E-2</v>
      </c>
      <c r="G29" s="907">
        <v>5881</v>
      </c>
      <c r="H29" s="1095">
        <f t="shared" si="1"/>
        <v>2.926773432601101E-2</v>
      </c>
      <c r="I29" s="1377">
        <f t="shared" si="2"/>
        <v>4.6907940969782153E-2</v>
      </c>
      <c r="J29" s="1378">
        <f t="shared" si="3"/>
        <v>-1.3089444537674107E-2</v>
      </c>
    </row>
    <row r="30" spans="1:10" ht="20.100000000000001" customHeight="1">
      <c r="A30" s="41">
        <f t="shared" si="4"/>
        <v>19</v>
      </c>
      <c r="B30" s="42" t="s">
        <v>101</v>
      </c>
      <c r="C30" s="73">
        <v>628</v>
      </c>
      <c r="D30" s="1094">
        <f t="shared" si="0"/>
        <v>3.3516571489566097E-3</v>
      </c>
      <c r="E30" s="907">
        <v>622</v>
      </c>
      <c r="F30" s="1094">
        <f t="shared" si="1"/>
        <v>3.1109177207276147E-3</v>
      </c>
      <c r="G30" s="907">
        <v>598</v>
      </c>
      <c r="H30" s="1095">
        <f t="shared" si="1"/>
        <v>2.976042361325384E-3</v>
      </c>
      <c r="I30" s="1377">
        <f t="shared" si="2"/>
        <v>-9.5541401273885346E-3</v>
      </c>
      <c r="J30" s="1378">
        <f t="shared" si="3"/>
        <v>-3.8585209003215437E-2</v>
      </c>
    </row>
    <row r="31" spans="1:10" ht="20.100000000000001" customHeight="1">
      <c r="A31" s="41">
        <f t="shared" si="4"/>
        <v>20</v>
      </c>
      <c r="B31" s="38" t="s">
        <v>102</v>
      </c>
      <c r="C31" s="73">
        <v>329</v>
      </c>
      <c r="D31" s="1094">
        <f t="shared" si="0"/>
        <v>1.7558840796285423E-3</v>
      </c>
      <c r="E31" s="907">
        <v>343</v>
      </c>
      <c r="F31" s="1094">
        <f t="shared" si="1"/>
        <v>1.715506074291916E-3</v>
      </c>
      <c r="G31" s="907">
        <v>346</v>
      </c>
      <c r="H31" s="1095">
        <f t="shared" si="1"/>
        <v>1.7219241756163592E-3</v>
      </c>
      <c r="I31" s="1377">
        <f t="shared" si="2"/>
        <v>4.2553191489361701E-2</v>
      </c>
      <c r="J31" s="1378">
        <f t="shared" si="3"/>
        <v>8.7463556851311956E-3</v>
      </c>
    </row>
    <row r="32" spans="1:10" ht="20.100000000000001" customHeight="1">
      <c r="A32" s="41">
        <f t="shared" si="4"/>
        <v>21</v>
      </c>
      <c r="B32" s="38" t="s">
        <v>103</v>
      </c>
      <c r="C32" s="73">
        <v>1393</v>
      </c>
      <c r="D32" s="1094">
        <f t="shared" si="0"/>
        <v>7.4344879116187224E-3</v>
      </c>
      <c r="E32" s="907">
        <v>1447</v>
      </c>
      <c r="F32" s="1094">
        <f t="shared" si="1"/>
        <v>7.2371349548116691E-3</v>
      </c>
      <c r="G32" s="907">
        <v>1423</v>
      </c>
      <c r="H32" s="1095">
        <f t="shared" si="1"/>
        <v>7.0817864216823102E-3</v>
      </c>
      <c r="I32" s="1377">
        <f t="shared" si="2"/>
        <v>3.8765254845656856E-2</v>
      </c>
      <c r="J32" s="1378">
        <f t="shared" si="3"/>
        <v>-1.6586040082930201E-2</v>
      </c>
    </row>
    <row r="33" spans="1:42" ht="20.100000000000001" customHeight="1" thickBot="1">
      <c r="A33" s="43">
        <f t="shared" si="4"/>
        <v>22</v>
      </c>
      <c r="B33" s="44" t="s">
        <v>104</v>
      </c>
      <c r="C33" s="73">
        <v>4217</v>
      </c>
      <c r="D33" s="1094">
        <f t="shared" si="0"/>
        <v>2.2506271014570103E-2</v>
      </c>
      <c r="E33" s="907">
        <v>4316</v>
      </c>
      <c r="F33" s="1094">
        <f t="shared" si="1"/>
        <v>2.1586367978553674E-2</v>
      </c>
      <c r="G33" s="907">
        <v>4003</v>
      </c>
      <c r="H33" s="1095">
        <f t="shared" si="1"/>
        <v>1.9921567846798514E-2</v>
      </c>
      <c r="I33" s="1377">
        <f t="shared" si="2"/>
        <v>2.347640502727057E-2</v>
      </c>
      <c r="J33" s="1378">
        <f t="shared" si="3"/>
        <v>-7.2520852641334566E-2</v>
      </c>
    </row>
    <row r="34" spans="1:42" ht="21.75" customHeight="1" thickTop="1" thickBot="1">
      <c r="A34" s="45" t="s">
        <v>105</v>
      </c>
      <c r="B34" s="46"/>
      <c r="C34" s="84">
        <f t="shared" ref="C34:H34" si="5">SUM(C12:C33)</f>
        <v>187370</v>
      </c>
      <c r="D34" s="48">
        <f t="shared" si="5"/>
        <v>1</v>
      </c>
      <c r="E34" s="84">
        <f t="shared" si="5"/>
        <v>199941</v>
      </c>
      <c r="F34" s="48">
        <f t="shared" si="5"/>
        <v>1.0000000000000002</v>
      </c>
      <c r="G34" s="908">
        <v>200938</v>
      </c>
      <c r="H34" s="138">
        <f t="shared" si="5"/>
        <v>1</v>
      </c>
      <c r="I34" s="1404">
        <f t="shared" si="2"/>
        <v>6.709185034957571E-2</v>
      </c>
      <c r="J34" s="1405">
        <f t="shared" si="3"/>
        <v>4.9864710089476396E-3</v>
      </c>
    </row>
    <row r="35" spans="1:42" ht="15.6" customHeight="1" thickTop="1">
      <c r="A35" s="1236"/>
      <c r="B35" s="1236"/>
      <c r="C35" s="1010"/>
      <c r="D35" s="357"/>
      <c r="E35" s="1010"/>
      <c r="F35" s="357"/>
      <c r="G35" s="1140"/>
      <c r="H35" s="357"/>
      <c r="I35" s="1235"/>
      <c r="J35" s="1235"/>
    </row>
    <row r="36" spans="1:42" s="16" customFormat="1" ht="14.25" customHeight="1">
      <c r="A36" s="880" t="str">
        <f>+data!A1</f>
        <v>Fonte: AT - Autoridade Tributária e Aduaneira</v>
      </c>
      <c r="B36" s="852"/>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row>
    <row r="37" spans="1:42" s="16" customFormat="1" ht="14.25" customHeight="1">
      <c r="A37" s="852" t="str">
        <f>+data!A2</f>
        <v>Data: 2015-11</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row>
    <row r="38" spans="1:42">
      <c r="A38" s="49" t="str">
        <f>+data!A3</f>
        <v xml:space="preserve"> </v>
      </c>
      <c r="C38" s="1010"/>
      <c r="D38" s="1010"/>
      <c r="E38" s="1010"/>
      <c r="F38" s="1010"/>
      <c r="G38" s="1010"/>
      <c r="H38" s="1010"/>
    </row>
    <row r="39" spans="1:42">
      <c r="A39" s="49"/>
    </row>
  </sheetData>
  <mergeCells count="3">
    <mergeCell ref="I9:J10"/>
    <mergeCell ref="B9:B11"/>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H11:I11 H34:I34 H12:I33" twoDigitTextYear="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9" enableFormatConditionsCalculation="0">
    <tabColor theme="6" tint="0.59999389629810485"/>
    <pageSetUpPr fitToPage="1"/>
  </sheetPr>
  <dimension ref="A1:AS41"/>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2" width="6.5703125" style="26" customWidth="1"/>
    <col min="13" max="13" width="16.28515625" style="26" customWidth="1"/>
    <col min="14" max="14" width="6.5703125" style="26" customWidth="1"/>
    <col min="15" max="15" width="16.28515625" style="26" customWidth="1"/>
    <col min="16" max="16" width="6.5703125" style="26" customWidth="1"/>
    <col min="17" max="17" width="14.7109375" style="26" customWidth="1"/>
    <col min="18" max="18" width="4" style="26" customWidth="1"/>
    <col min="19" max="19" width="12.7109375" style="26" customWidth="1"/>
    <col min="20" max="20" width="6.5703125" style="26" customWidth="1"/>
    <col min="21" max="21" width="14.7109375" style="26" customWidth="1"/>
    <col min="22" max="22" width="6.5703125" style="26" customWidth="1"/>
    <col min="23" max="23" width="14.7109375" style="26" customWidth="1"/>
    <col min="24" max="24" width="5.5703125" style="26" customWidth="1"/>
    <col min="25" max="25" width="13.7109375" style="26" customWidth="1"/>
    <col min="26" max="26" width="6.5703125" style="26" customWidth="1"/>
    <col min="27" max="27" width="14.7109375" style="26" customWidth="1"/>
    <col min="28" max="28" width="6.5703125" style="26" customWidth="1"/>
    <col min="29" max="29" width="14.7109375" style="26" customWidth="1"/>
    <col min="30" max="30" width="6.5703125" style="26" customWidth="1"/>
    <col min="31" max="31" width="13.7109375" style="26" customWidth="1"/>
    <col min="32" max="32" width="6.5703125" style="26" customWidth="1"/>
    <col min="33" max="33" width="14.7109375" style="26" customWidth="1"/>
    <col min="34" max="34" width="6.5703125" style="26" customWidth="1"/>
    <col min="35" max="35" width="13.7109375" style="26" customWidth="1"/>
    <col min="36" max="36" width="5.5703125" style="26" customWidth="1"/>
    <col min="37" max="37" width="14.7109375" style="26" customWidth="1"/>
    <col min="38" max="38" width="5.5703125" style="26" customWidth="1"/>
    <col min="39" max="39" width="14.7109375" style="26" customWidth="1"/>
    <col min="40" max="40" width="7.5703125" style="26" customWidth="1"/>
    <col min="41" max="41" width="18.28515625" style="26" customWidth="1"/>
    <col min="42" max="42" width="5.5703125" style="26" customWidth="1"/>
    <col min="43" max="43" width="14.7109375" style="26" customWidth="1"/>
    <col min="44" max="44" width="7.5703125" style="26" customWidth="1"/>
    <col min="45" max="45" width="17.28515625" style="26" customWidth="1"/>
  </cols>
  <sheetData>
    <row r="1" spans="1:45" s="195" customFormat="1" ht="27.75">
      <c r="A1" s="1183" t="s">
        <v>707</v>
      </c>
      <c r="B1" s="206"/>
      <c r="C1" s="206"/>
      <c r="D1" s="206"/>
      <c r="E1" s="206"/>
      <c r="F1" s="206"/>
      <c r="G1" s="206"/>
      <c r="H1" s="206"/>
      <c r="I1" s="206"/>
    </row>
    <row r="2" spans="1:45" s="195" customFormat="1"/>
    <row r="3" spans="1:45" s="454" customFormat="1" ht="26.25">
      <c r="A3" s="706" t="s">
        <v>541</v>
      </c>
      <c r="C3" s="662"/>
      <c r="D3" s="662"/>
      <c r="E3" s="662"/>
      <c r="F3" s="662"/>
      <c r="G3" s="662"/>
      <c r="H3" s="662"/>
    </row>
    <row r="4" spans="1:45"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row>
    <row r="5" spans="1:45" s="454" customFormat="1" ht="27" customHeight="1">
      <c r="A5" s="691" t="s">
        <v>370</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row>
    <row r="6" spans="1:45" ht="21" customHeight="1">
      <c r="A6" s="319" t="s">
        <v>575</v>
      </c>
      <c r="B6" s="14"/>
      <c r="C6" s="27"/>
      <c r="D6" s="27"/>
      <c r="E6" s="27"/>
      <c r="F6" s="27"/>
      <c r="G6" s="27"/>
      <c r="H6" s="27"/>
      <c r="I6" s="27"/>
    </row>
    <row r="7" spans="1:45" ht="25.5" customHeight="1">
      <c r="A7" s="272" t="s">
        <v>106</v>
      </c>
      <c r="B7" s="272"/>
      <c r="C7" s="272"/>
      <c r="D7" s="272"/>
      <c r="E7" s="272"/>
      <c r="F7" s="272"/>
      <c r="G7" s="272"/>
      <c r="H7" s="272"/>
      <c r="I7" s="272"/>
    </row>
    <row r="8" spans="1:45" ht="21" customHeight="1">
      <c r="A8" s="16"/>
      <c r="B8" s="17"/>
    </row>
    <row r="9" spans="1:45" ht="21" customHeight="1" thickBot="1">
      <c r="A9" s="16" t="s">
        <v>141</v>
      </c>
      <c r="B9" s="17"/>
    </row>
    <row r="10" spans="1:45" ht="15.75" customHeight="1" thickTop="1">
      <c r="A10" s="1617" t="s">
        <v>72</v>
      </c>
      <c r="B10" s="29"/>
      <c r="C10" s="264"/>
      <c r="D10" s="90"/>
      <c r="E10" s="264"/>
      <c r="F10" s="722"/>
      <c r="G10" s="1054"/>
      <c r="H10" s="116"/>
      <c r="I10" s="1613" t="s">
        <v>435</v>
      </c>
      <c r="J10" s="1614"/>
    </row>
    <row r="11" spans="1:45" s="33" customFormat="1" ht="15.75" customHeight="1" thickBot="1">
      <c r="A11" s="1618"/>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row>
    <row r="12" spans="1:45" s="33" customFormat="1" ht="15" customHeight="1" thickTop="1" thickBot="1">
      <c r="A12" s="1619"/>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row>
    <row r="13" spans="1:45" ht="20.100000000000001" customHeight="1" thickTop="1">
      <c r="A13" s="35" t="s">
        <v>74</v>
      </c>
      <c r="B13" s="36" t="s">
        <v>75</v>
      </c>
      <c r="C13" s="905">
        <v>774.48133048</v>
      </c>
      <c r="D13" s="1134">
        <f t="shared" ref="D13:D35" si="0">+C13/C$35</f>
        <v>4.2125012244673611E-2</v>
      </c>
      <c r="E13" s="905">
        <v>832.65440660000002</v>
      </c>
      <c r="F13" s="1134">
        <f>+E13/E$35</f>
        <v>4.2911112164212943E-2</v>
      </c>
      <c r="G13" s="906">
        <v>1000.3415432200001</v>
      </c>
      <c r="H13" s="1135">
        <f>+G13/G$35</f>
        <v>4.4863399981313147E-2</v>
      </c>
      <c r="I13" s="1386">
        <f>IF(C13&gt;0,(E13-C13)/C13,"-")</f>
        <v>7.5112302686426435E-2</v>
      </c>
      <c r="J13" s="1387">
        <f>IF(E13&gt;0,(G13-E13)/E13,"-")</f>
        <v>0.20138863769990892</v>
      </c>
    </row>
    <row r="14" spans="1:45" ht="20.100000000000001" customHeight="1">
      <c r="A14" s="37" t="s">
        <v>76</v>
      </c>
      <c r="B14" s="38" t="s">
        <v>77</v>
      </c>
      <c r="C14" s="73">
        <v>227.09504966999998</v>
      </c>
      <c r="D14" s="1094">
        <f t="shared" si="0"/>
        <v>1.235198496279382E-2</v>
      </c>
      <c r="E14" s="73">
        <v>185.68762117</v>
      </c>
      <c r="F14" s="1094">
        <f t="shared" ref="F14:H35" si="1">+E14/E$35</f>
        <v>9.5694711712004908E-3</v>
      </c>
      <c r="G14" s="907">
        <v>218.60131247000001</v>
      </c>
      <c r="H14" s="1095">
        <f t="shared" si="1"/>
        <v>9.8038496793937321E-3</v>
      </c>
      <c r="I14" s="1377">
        <f t="shared" ref="I14:I35" si="2">IF(C14&gt;0,(E14-C14)/C14,"-")</f>
        <v>-0.18233523170219082</v>
      </c>
      <c r="J14" s="1378">
        <f t="shared" ref="J14:J35" si="3">IF(E14&gt;0,(G14-E14)/E14,"-")</f>
        <v>0.17725301822821565</v>
      </c>
    </row>
    <row r="15" spans="1:45" ht="20.100000000000001" customHeight="1">
      <c r="A15" s="37" t="s">
        <v>78</v>
      </c>
      <c r="B15" s="38" t="s">
        <v>79</v>
      </c>
      <c r="C15" s="73">
        <v>876.31361057000004</v>
      </c>
      <c r="D15" s="1094">
        <f t="shared" si="0"/>
        <v>4.7663797851081539E-2</v>
      </c>
      <c r="E15" s="73">
        <v>1062.7135400700001</v>
      </c>
      <c r="F15" s="1094">
        <f t="shared" si="1"/>
        <v>5.4767283467075309E-2</v>
      </c>
      <c r="G15" s="907">
        <v>1226.1115716199999</v>
      </c>
      <c r="H15" s="1095">
        <f t="shared" si="1"/>
        <v>5.4988752823601383E-2</v>
      </c>
      <c r="I15" s="1377">
        <f t="shared" si="2"/>
        <v>0.21270915714609964</v>
      </c>
      <c r="J15" s="1378">
        <f t="shared" si="3"/>
        <v>0.15375548102947564</v>
      </c>
    </row>
    <row r="16" spans="1:45" ht="20.100000000000001" customHeight="1">
      <c r="A16" s="37" t="s">
        <v>80</v>
      </c>
      <c r="B16" s="38" t="s">
        <v>81</v>
      </c>
      <c r="C16" s="73">
        <v>60.568002369999995</v>
      </c>
      <c r="D16" s="1094">
        <f t="shared" si="0"/>
        <v>3.2943697169438191E-3</v>
      </c>
      <c r="E16" s="73">
        <v>76.263616959999993</v>
      </c>
      <c r="F16" s="1094">
        <f t="shared" si="1"/>
        <v>3.9302699841366959E-3</v>
      </c>
      <c r="G16" s="907">
        <v>92.011187819999989</v>
      </c>
      <c r="H16" s="1095">
        <f t="shared" si="1"/>
        <v>4.1265253351740012E-3</v>
      </c>
      <c r="I16" s="1377">
        <f t="shared" si="2"/>
        <v>0.25914037075414942</v>
      </c>
      <c r="J16" s="1378">
        <f t="shared" si="3"/>
        <v>0.20648864409695575</v>
      </c>
    </row>
    <row r="17" spans="1:10" ht="20.100000000000001" customHeight="1">
      <c r="A17" s="37" t="s">
        <v>82</v>
      </c>
      <c r="B17" s="38" t="s">
        <v>83</v>
      </c>
      <c r="C17" s="73">
        <v>177.82030893000001</v>
      </c>
      <c r="D17" s="1094">
        <f t="shared" si="0"/>
        <v>9.671869929240769E-3</v>
      </c>
      <c r="E17" s="73">
        <v>174.67210696000001</v>
      </c>
      <c r="F17" s="1094">
        <f t="shared" si="1"/>
        <v>9.0017831099051329E-3</v>
      </c>
      <c r="G17" s="907">
        <v>209.51158461000003</v>
      </c>
      <c r="H17" s="1095">
        <f t="shared" si="1"/>
        <v>9.3961928151273435E-3</v>
      </c>
      <c r="I17" s="1377">
        <f t="shared" si="2"/>
        <v>-1.7704400520636314E-2</v>
      </c>
      <c r="J17" s="1378">
        <f t="shared" si="3"/>
        <v>0.19945644588794179</v>
      </c>
    </row>
    <row r="18" spans="1:10" ht="20.100000000000001" customHeight="1">
      <c r="A18" s="37" t="s">
        <v>84</v>
      </c>
      <c r="B18" s="38" t="s">
        <v>85</v>
      </c>
      <c r="C18" s="73">
        <v>461.02179339999998</v>
      </c>
      <c r="D18" s="1094">
        <f t="shared" si="0"/>
        <v>2.5075554345512913E-2</v>
      </c>
      <c r="E18" s="73">
        <v>492.13942236000003</v>
      </c>
      <c r="F18" s="1094">
        <f t="shared" si="1"/>
        <v>2.5362563130547335E-2</v>
      </c>
      <c r="G18" s="907">
        <v>455.04081844999996</v>
      </c>
      <c r="H18" s="1095">
        <f t="shared" si="1"/>
        <v>2.0407708131598361E-2</v>
      </c>
      <c r="I18" s="1377">
        <f t="shared" si="2"/>
        <v>6.7497088869725538E-2</v>
      </c>
      <c r="J18" s="1378">
        <f t="shared" si="3"/>
        <v>-7.5382304738152911E-2</v>
      </c>
    </row>
    <row r="19" spans="1:10" ht="20.100000000000001" customHeight="1">
      <c r="A19" s="37" t="s">
        <v>86</v>
      </c>
      <c r="B19" s="38" t="s">
        <v>87</v>
      </c>
      <c r="C19" s="73">
        <v>76.851363800000001</v>
      </c>
      <c r="D19" s="1094">
        <f t="shared" si="0"/>
        <v>4.1800421955793905E-3</v>
      </c>
      <c r="E19" s="73">
        <v>95.01565712</v>
      </c>
      <c r="F19" s="1094">
        <f t="shared" si="1"/>
        <v>4.8966623940433704E-3</v>
      </c>
      <c r="G19" s="907">
        <v>116.20023454000001</v>
      </c>
      <c r="H19" s="1095">
        <f t="shared" si="1"/>
        <v>5.2113576962022875E-3</v>
      </c>
      <c r="I19" s="1377">
        <f t="shared" si="2"/>
        <v>0.23635616106008517</v>
      </c>
      <c r="J19" s="1378">
        <f t="shared" si="3"/>
        <v>0.22295880554975223</v>
      </c>
    </row>
    <row r="20" spans="1:10" ht="20.100000000000001" customHeight="1">
      <c r="A20" s="37" t="s">
        <v>88</v>
      </c>
      <c r="B20" s="38" t="s">
        <v>89</v>
      </c>
      <c r="C20" s="73">
        <v>246.06469829</v>
      </c>
      <c r="D20" s="1094">
        <f t="shared" si="0"/>
        <v>1.3383767975431969E-2</v>
      </c>
      <c r="E20" s="73">
        <v>292.36856697000002</v>
      </c>
      <c r="F20" s="1094">
        <f t="shared" si="1"/>
        <v>1.5067307962457943E-2</v>
      </c>
      <c r="G20" s="907">
        <v>370.87162437000001</v>
      </c>
      <c r="H20" s="1095">
        <f t="shared" si="1"/>
        <v>1.663288117803521E-2</v>
      </c>
      <c r="I20" s="1377">
        <f t="shared" si="2"/>
        <v>0.18817761752004147</v>
      </c>
      <c r="J20" s="1378">
        <f t="shared" si="3"/>
        <v>0.26850717303018146</v>
      </c>
    </row>
    <row r="21" spans="1:10" ht="20.100000000000001" customHeight="1">
      <c r="A21" s="37" t="s">
        <v>90</v>
      </c>
      <c r="B21" s="38" t="s">
        <v>91</v>
      </c>
      <c r="C21" s="73">
        <v>70.658796609999996</v>
      </c>
      <c r="D21" s="1094">
        <f t="shared" si="0"/>
        <v>3.8432206888000852E-3</v>
      </c>
      <c r="E21" s="73">
        <v>83.944343910000001</v>
      </c>
      <c r="F21" s="1094">
        <f t="shared" si="1"/>
        <v>4.326098713368985E-3</v>
      </c>
      <c r="G21" s="907">
        <v>100.22469907999999</v>
      </c>
      <c r="H21" s="1095">
        <f t="shared" si="1"/>
        <v>4.4948855651433372E-3</v>
      </c>
      <c r="I21" s="1377">
        <f t="shared" si="2"/>
        <v>0.18802396782002037</v>
      </c>
      <c r="J21" s="1378">
        <f t="shared" si="3"/>
        <v>0.19394225282712074</v>
      </c>
    </row>
    <row r="22" spans="1:10" ht="20.100000000000001" customHeight="1">
      <c r="A22" s="40">
        <v>10</v>
      </c>
      <c r="B22" s="38" t="s">
        <v>92</v>
      </c>
      <c r="C22" s="73">
        <v>444.18301500000001</v>
      </c>
      <c r="D22" s="1094">
        <f t="shared" si="0"/>
        <v>2.4159672040324588E-2</v>
      </c>
      <c r="E22" s="73">
        <v>514.5884413</v>
      </c>
      <c r="F22" s="1094">
        <f t="shared" si="1"/>
        <v>2.6519480528780292E-2</v>
      </c>
      <c r="G22" s="907">
        <v>597.52667578000001</v>
      </c>
      <c r="H22" s="1095">
        <f t="shared" si="1"/>
        <v>2.6797925605222032E-2</v>
      </c>
      <c r="I22" s="1377">
        <f t="shared" si="2"/>
        <v>0.1585054446532585</v>
      </c>
      <c r="J22" s="1378">
        <f t="shared" si="3"/>
        <v>0.16117391651952756</v>
      </c>
    </row>
    <row r="23" spans="1:10" ht="20.100000000000001" customHeight="1">
      <c r="A23" s="41">
        <f t="shared" ref="A23:A34" si="4">A22+1</f>
        <v>11</v>
      </c>
      <c r="B23" s="42" t="s">
        <v>93</v>
      </c>
      <c r="C23" s="73">
        <v>9176.1386786200001</v>
      </c>
      <c r="D23" s="1094">
        <f t="shared" si="0"/>
        <v>0.49910170714653873</v>
      </c>
      <c r="E23" s="73">
        <v>9420.4317391900004</v>
      </c>
      <c r="F23" s="1094">
        <f t="shared" si="1"/>
        <v>0.48548497406786401</v>
      </c>
      <c r="G23" s="907">
        <v>10894.806085229999</v>
      </c>
      <c r="H23" s="1095">
        <f t="shared" si="1"/>
        <v>0.48861116129116255</v>
      </c>
      <c r="I23" s="1377">
        <f t="shared" si="2"/>
        <v>2.6622642608834193E-2</v>
      </c>
      <c r="J23" s="1378">
        <f t="shared" si="3"/>
        <v>0.1565081502481934</v>
      </c>
    </row>
    <row r="24" spans="1:10" ht="20.100000000000001" customHeight="1">
      <c r="A24" s="41">
        <f t="shared" si="4"/>
        <v>12</v>
      </c>
      <c r="B24" s="42" t="s">
        <v>94</v>
      </c>
      <c r="C24" s="73">
        <v>59.18143388</v>
      </c>
      <c r="D24" s="1094">
        <f t="shared" si="0"/>
        <v>3.2189525153656635E-3</v>
      </c>
      <c r="E24" s="73">
        <v>75.470058049999992</v>
      </c>
      <c r="F24" s="1094">
        <f t="shared" si="1"/>
        <v>3.8893736709412034E-3</v>
      </c>
      <c r="G24" s="907">
        <v>97.643768180000009</v>
      </c>
      <c r="H24" s="1095">
        <f t="shared" si="1"/>
        <v>4.3791357634125044E-3</v>
      </c>
      <c r="I24" s="1377">
        <f t="shared" si="2"/>
        <v>0.27523199595041631</v>
      </c>
      <c r="J24" s="1378">
        <f t="shared" si="3"/>
        <v>0.29380804391735882</v>
      </c>
    </row>
    <row r="25" spans="1:10" ht="20.100000000000001" customHeight="1">
      <c r="A25" s="41">
        <f t="shared" si="4"/>
        <v>13</v>
      </c>
      <c r="B25" s="42" t="s">
        <v>95</v>
      </c>
      <c r="C25" s="73">
        <v>2474.5602019000003</v>
      </c>
      <c r="D25" s="1094">
        <f t="shared" si="0"/>
        <v>0.1345944372094989</v>
      </c>
      <c r="E25" s="73">
        <v>2602.8212068499997</v>
      </c>
      <c r="F25" s="1094">
        <f t="shared" si="1"/>
        <v>0.13413722651946203</v>
      </c>
      <c r="G25" s="907">
        <v>2797.5961126799998</v>
      </c>
      <c r="H25" s="1095">
        <f t="shared" si="1"/>
        <v>0.12546682104726598</v>
      </c>
      <c r="I25" s="1377">
        <f t="shared" si="2"/>
        <v>5.1831838583486049E-2</v>
      </c>
      <c r="J25" s="1378">
        <f t="shared" si="3"/>
        <v>7.4832226400107449E-2</v>
      </c>
    </row>
    <row r="26" spans="1:10" ht="20.100000000000001" customHeight="1">
      <c r="A26" s="41">
        <f t="shared" si="4"/>
        <v>14</v>
      </c>
      <c r="B26" s="42" t="s">
        <v>96</v>
      </c>
      <c r="C26" s="73">
        <v>379.65240148999999</v>
      </c>
      <c r="D26" s="1094">
        <f t="shared" si="0"/>
        <v>2.0649770926787998E-2</v>
      </c>
      <c r="E26" s="73">
        <v>403.348097</v>
      </c>
      <c r="F26" s="1094">
        <f t="shared" si="1"/>
        <v>2.0786673672050247E-2</v>
      </c>
      <c r="G26" s="907">
        <v>430.62469905</v>
      </c>
      <c r="H26" s="1095">
        <f t="shared" si="1"/>
        <v>1.9312691996301465E-2</v>
      </c>
      <c r="I26" s="1377">
        <f t="shared" si="2"/>
        <v>6.2414185757821816E-2</v>
      </c>
      <c r="J26" s="1378">
        <f t="shared" si="3"/>
        <v>6.7625463595530511E-2</v>
      </c>
    </row>
    <row r="27" spans="1:10" ht="20.100000000000001" customHeight="1">
      <c r="A27" s="41">
        <f t="shared" si="4"/>
        <v>15</v>
      </c>
      <c r="B27" s="42" t="s">
        <v>97</v>
      </c>
      <c r="C27" s="73">
        <v>762.53134463000004</v>
      </c>
      <c r="D27" s="1094">
        <f t="shared" si="0"/>
        <v>4.1475037506169668E-2</v>
      </c>
      <c r="E27" s="73">
        <v>750.03839385000003</v>
      </c>
      <c r="F27" s="1094">
        <f t="shared" si="1"/>
        <v>3.8653469423629509E-2</v>
      </c>
      <c r="G27" s="907">
        <v>919.66118532000007</v>
      </c>
      <c r="H27" s="1095">
        <f t="shared" si="1"/>
        <v>4.1245040640310399E-2</v>
      </c>
      <c r="I27" s="1377">
        <f t="shared" si="2"/>
        <v>-1.6383524255074267E-2</v>
      </c>
      <c r="J27" s="1378">
        <f t="shared" si="3"/>
        <v>0.22615214482463261</v>
      </c>
    </row>
    <row r="28" spans="1:10" ht="20.100000000000001" customHeight="1">
      <c r="A28" s="41">
        <f t="shared" si="4"/>
        <v>16</v>
      </c>
      <c r="B28" s="42" t="s">
        <v>98</v>
      </c>
      <c r="C28" s="73">
        <v>289.34050444000002</v>
      </c>
      <c r="D28" s="1094">
        <f t="shared" si="0"/>
        <v>1.5737593422505091E-2</v>
      </c>
      <c r="E28" s="73">
        <v>344.47179188999996</v>
      </c>
      <c r="F28" s="1094">
        <f t="shared" si="1"/>
        <v>1.7752464386224274E-2</v>
      </c>
      <c r="G28" s="907">
        <v>357.21483967</v>
      </c>
      <c r="H28" s="1095">
        <f t="shared" si="1"/>
        <v>1.6020400572178746E-2</v>
      </c>
      <c r="I28" s="1377">
        <f t="shared" si="2"/>
        <v>0.1905412018158433</v>
      </c>
      <c r="J28" s="1378">
        <f t="shared" si="3"/>
        <v>3.6993008077913309E-2</v>
      </c>
    </row>
    <row r="29" spans="1:10" ht="20.100000000000001" customHeight="1">
      <c r="A29" s="41">
        <f t="shared" si="4"/>
        <v>17</v>
      </c>
      <c r="B29" s="42" t="s">
        <v>99</v>
      </c>
      <c r="C29" s="73">
        <v>99.538598019999995</v>
      </c>
      <c r="D29" s="1094">
        <f>+C29/C$35</f>
        <v>5.4140293579593591E-3</v>
      </c>
      <c r="E29" s="73">
        <v>140.69092289</v>
      </c>
      <c r="F29" s="1094">
        <f t="shared" si="1"/>
        <v>7.2505518793460786E-3</v>
      </c>
      <c r="G29" s="907">
        <v>170.09960063999998</v>
      </c>
      <c r="H29" s="1095">
        <f t="shared" si="1"/>
        <v>7.6286409095934621E-3</v>
      </c>
      <c r="I29" s="1377">
        <f t="shared" si="2"/>
        <v>0.41343082672041842</v>
      </c>
      <c r="J29" s="1378">
        <f t="shared" si="3"/>
        <v>0.20903038480310007</v>
      </c>
    </row>
    <row r="30" spans="1:10" ht="20.100000000000001" customHeight="1">
      <c r="A30" s="41">
        <f t="shared" si="4"/>
        <v>18</v>
      </c>
      <c r="B30" s="42" t="s">
        <v>100</v>
      </c>
      <c r="C30" s="73">
        <v>354.77516323000003</v>
      </c>
      <c r="D30" s="1094">
        <f t="shared" si="0"/>
        <v>1.9296666694221577E-2</v>
      </c>
      <c r="E30" s="73">
        <v>384.18006848000005</v>
      </c>
      <c r="F30" s="1094">
        <f t="shared" si="1"/>
        <v>1.9798843168459718E-2</v>
      </c>
      <c r="G30" s="907">
        <v>385.37959869999997</v>
      </c>
      <c r="H30" s="1095">
        <f t="shared" si="1"/>
        <v>1.7283536006575374E-2</v>
      </c>
      <c r="I30" s="1377">
        <f t="shared" si="2"/>
        <v>8.2883212517717519E-2</v>
      </c>
      <c r="J30" s="1378">
        <f t="shared" si="3"/>
        <v>3.122312473798663E-3</v>
      </c>
    </row>
    <row r="31" spans="1:10" ht="20.100000000000001" customHeight="1">
      <c r="A31" s="41">
        <f t="shared" si="4"/>
        <v>19</v>
      </c>
      <c r="B31" s="42" t="s">
        <v>101</v>
      </c>
      <c r="C31" s="73">
        <v>23.95335824</v>
      </c>
      <c r="D31" s="1094">
        <f t="shared" si="0"/>
        <v>1.3028532379672523E-3</v>
      </c>
      <c r="E31" s="73">
        <v>26.34333732</v>
      </c>
      <c r="F31" s="1094">
        <f t="shared" si="1"/>
        <v>1.3576123462002666E-3</v>
      </c>
      <c r="G31" s="907">
        <v>30.07784629</v>
      </c>
      <c r="H31" s="1095">
        <f t="shared" si="1"/>
        <v>1.3489337295151805E-3</v>
      </c>
      <c r="I31" s="1377">
        <f t="shared" si="2"/>
        <v>9.9776367724878967E-2</v>
      </c>
      <c r="J31" s="1378">
        <f t="shared" si="3"/>
        <v>0.14176294083911462</v>
      </c>
    </row>
    <row r="32" spans="1:10" ht="20.100000000000001" customHeight="1">
      <c r="A32" s="41">
        <f t="shared" si="4"/>
        <v>20</v>
      </c>
      <c r="B32" s="38" t="s">
        <v>102</v>
      </c>
      <c r="C32" s="73">
        <v>9.5112548599999993</v>
      </c>
      <c r="D32" s="1094">
        <f t="shared" si="0"/>
        <v>5.1732909712800103E-4</v>
      </c>
      <c r="E32" s="73">
        <v>9.3988148800000015</v>
      </c>
      <c r="F32" s="1094">
        <f t="shared" si="1"/>
        <v>4.8437094228950865E-4</v>
      </c>
      <c r="G32" s="907">
        <v>10.001530630000001</v>
      </c>
      <c r="H32" s="1095">
        <f t="shared" si="1"/>
        <v>4.4854947004871519E-4</v>
      </c>
      <c r="I32" s="1377">
        <f t="shared" si="2"/>
        <v>-1.1821781842148826E-2</v>
      </c>
      <c r="J32" s="1378">
        <f t="shared" si="3"/>
        <v>6.4126781694842747E-2</v>
      </c>
    </row>
    <row r="33" spans="1:10" ht="20.100000000000001" customHeight="1">
      <c r="A33" s="41">
        <f t="shared" si="4"/>
        <v>21</v>
      </c>
      <c r="B33" s="38" t="s">
        <v>103</v>
      </c>
      <c r="C33" s="73">
        <v>194.93250157</v>
      </c>
      <c r="D33" s="1094">
        <f t="shared" si="0"/>
        <v>1.0602623578326736E-2</v>
      </c>
      <c r="E33" s="73">
        <v>175.22491827000002</v>
      </c>
      <c r="F33" s="1094">
        <f t="shared" si="1"/>
        <v>9.0302724182436539E-3</v>
      </c>
      <c r="G33" s="907">
        <v>168.74241918000001</v>
      </c>
      <c r="H33" s="1095">
        <f t="shared" si="1"/>
        <v>7.5677739236126454E-3</v>
      </c>
      <c r="I33" s="1377">
        <f t="shared" si="2"/>
        <v>-0.1010995249190039</v>
      </c>
      <c r="J33" s="1378">
        <f t="shared" si="3"/>
        <v>-3.6995303830082385E-2</v>
      </c>
    </row>
    <row r="34" spans="1:10" ht="20.100000000000001" customHeight="1" thickBot="1">
      <c r="A34" s="43">
        <f t="shared" si="4"/>
        <v>22</v>
      </c>
      <c r="B34" s="44" t="s">
        <v>104</v>
      </c>
      <c r="C34" s="73">
        <v>1146.1347290599999</v>
      </c>
      <c r="D34" s="1094">
        <f t="shared" si="0"/>
        <v>6.2339707357148444E-2</v>
      </c>
      <c r="E34" s="73">
        <v>1261.7003942200001</v>
      </c>
      <c r="F34" s="1094">
        <f t="shared" si="1"/>
        <v>6.50221348795611E-2</v>
      </c>
      <c r="G34" s="907">
        <v>1649.2084353099999</v>
      </c>
      <c r="H34" s="1095">
        <f t="shared" si="1"/>
        <v>7.3963835839212053E-2</v>
      </c>
      <c r="I34" s="1377">
        <f t="shared" si="2"/>
        <v>0.10083078562219396</v>
      </c>
      <c r="J34" s="1378">
        <f t="shared" si="3"/>
        <v>0.30713158438026988</v>
      </c>
    </row>
    <row r="35" spans="1:10" ht="21" customHeight="1" thickTop="1" thickBot="1">
      <c r="A35" s="45" t="s">
        <v>105</v>
      </c>
      <c r="B35" s="46"/>
      <c r="C35" s="84">
        <f>SUM(C13:C34)</f>
        <v>18385.308139060002</v>
      </c>
      <c r="D35" s="48">
        <f t="shared" si="0"/>
        <v>1</v>
      </c>
      <c r="E35" s="84">
        <f>SUM(E13:E34)</f>
        <v>19404.167466309998</v>
      </c>
      <c r="F35" s="48">
        <f t="shared" si="1"/>
        <v>1</v>
      </c>
      <c r="G35" s="908">
        <v>22297.49737284</v>
      </c>
      <c r="H35" s="138">
        <f t="shared" si="1"/>
        <v>1</v>
      </c>
      <c r="I35" s="1404">
        <f t="shared" si="2"/>
        <v>5.541703840608507E-2</v>
      </c>
      <c r="J35" s="1405">
        <f t="shared" si="3"/>
        <v>0.1491086856240276</v>
      </c>
    </row>
    <row r="36" spans="1:10" ht="15.6" customHeight="1" thickTop="1">
      <c r="A36" s="1236"/>
      <c r="B36" s="1236"/>
      <c r="C36" s="1010"/>
      <c r="D36" s="357"/>
      <c r="E36" s="1010"/>
      <c r="F36" s="357"/>
      <c r="G36" s="1140"/>
      <c r="H36" s="357"/>
    </row>
    <row r="37" spans="1:10" ht="14.25" customHeight="1">
      <c r="A37" s="880" t="str">
        <f>+data!A1</f>
        <v>Fonte: AT - Autoridade Tributária e Aduaneira</v>
      </c>
      <c r="B37" s="51"/>
      <c r="C37" s="52"/>
    </row>
    <row r="38" spans="1:10" ht="14.25" customHeight="1">
      <c r="A38" s="852" t="str">
        <f>+data!A2</f>
        <v>Data: 2015-11</v>
      </c>
      <c r="B38" s="278"/>
    </row>
    <row r="39" spans="1:10">
      <c r="A39" s="49" t="str">
        <f>+data!A3</f>
        <v xml:space="preserve"> </v>
      </c>
      <c r="C39" s="1010"/>
      <c r="D39" s="1010"/>
      <c r="E39" s="1010"/>
      <c r="F39" s="1010"/>
      <c r="G39" s="1010"/>
      <c r="H39" s="1010"/>
    </row>
    <row r="40" spans="1:10">
      <c r="A40" s="49"/>
      <c r="C40" s="806"/>
    </row>
    <row r="41" spans="1:10">
      <c r="A41" s="16"/>
    </row>
  </sheetData>
  <mergeCells count="2">
    <mergeCell ref="I10:J11"/>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F12 F13:F34 H13:I35 H12:I12" twoDigitTextYear="1"/>
    <ignoredError sqref="F35" twoDigitTextYear="1" formula="1"/>
    <ignoredError sqref="D35" formula="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2" enableFormatConditionsCalculation="0">
    <tabColor theme="6" tint="0.59999389629810485"/>
    <pageSetUpPr fitToPage="1"/>
  </sheetPr>
  <dimension ref="A1:AX40"/>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2" width="6.5703125" style="26" customWidth="1"/>
    <col min="13" max="13" width="14.7109375" style="26" customWidth="1"/>
    <col min="14" max="14" width="6.5703125" style="26" customWidth="1"/>
    <col min="15" max="15" width="16.28515625" style="26" customWidth="1"/>
    <col min="16" max="16" width="6.5703125" style="26" customWidth="1"/>
    <col min="17" max="17" width="16.28515625" style="26" customWidth="1"/>
    <col min="18" max="18" width="6.5703125" style="26" customWidth="1"/>
    <col min="19" max="19" width="14.7109375" style="26" customWidth="1"/>
    <col min="20" max="20" width="4" style="26" customWidth="1"/>
    <col min="21" max="21" width="12.7109375" style="26" customWidth="1"/>
    <col min="22" max="22" width="6.5703125" style="26" customWidth="1"/>
    <col min="23" max="23" width="14.7109375" style="26" customWidth="1"/>
    <col min="24" max="24" width="6.5703125" style="26" customWidth="1"/>
    <col min="25" max="25" width="14.7109375" style="26" customWidth="1"/>
    <col min="26" max="26" width="5.5703125" style="26" customWidth="1"/>
    <col min="27" max="27" width="13.7109375" style="26" customWidth="1"/>
    <col min="28" max="28" width="6.5703125" style="26" customWidth="1"/>
    <col min="29" max="29" width="14.7109375" style="26" customWidth="1"/>
    <col min="30" max="30" width="6.5703125" style="26" customWidth="1"/>
    <col min="31" max="31" width="14.7109375" style="26" customWidth="1"/>
    <col min="32" max="32" width="6.5703125" style="26" customWidth="1"/>
    <col min="33" max="33" width="13.7109375" style="26" customWidth="1"/>
    <col min="34" max="34" width="6.5703125" style="26" customWidth="1"/>
    <col min="35" max="35" width="14.7109375" style="26" customWidth="1"/>
    <col min="36" max="36" width="6.5703125" style="26" customWidth="1"/>
    <col min="37" max="37" width="13.7109375" style="26" customWidth="1"/>
    <col min="38" max="38" width="5.5703125" style="26" customWidth="1"/>
    <col min="39" max="39" width="14.7109375" style="26" customWidth="1"/>
    <col min="40" max="40" width="5.5703125" style="26" customWidth="1"/>
    <col min="41" max="41" width="14.7109375" style="26" customWidth="1"/>
    <col min="42" max="42" width="7.5703125" style="26" customWidth="1"/>
    <col min="43" max="43" width="18.28515625" style="26" customWidth="1"/>
    <col min="44" max="44" width="5.5703125" style="26" customWidth="1"/>
    <col min="45" max="45" width="14.7109375" style="26" customWidth="1"/>
    <col min="46" max="46" width="7.5703125" style="26" customWidth="1"/>
    <col min="47" max="47" width="17.28515625" style="26" customWidth="1"/>
  </cols>
  <sheetData>
    <row r="1" spans="1:47" s="195" customFormat="1" ht="27.75">
      <c r="A1" s="1183" t="s">
        <v>707</v>
      </c>
      <c r="B1" s="206"/>
      <c r="C1" s="206"/>
      <c r="D1" s="206"/>
      <c r="E1" s="206"/>
      <c r="F1" s="206"/>
      <c r="G1" s="206"/>
      <c r="H1" s="206"/>
      <c r="I1" s="206"/>
    </row>
    <row r="2" spans="1:47" s="195" customFormat="1"/>
    <row r="3" spans="1:47" s="454" customFormat="1" ht="26.25">
      <c r="A3" s="706" t="s">
        <v>542</v>
      </c>
      <c r="C3" s="662"/>
      <c r="D3" s="662"/>
      <c r="E3" s="662"/>
      <c r="F3" s="662"/>
      <c r="G3" s="662"/>
      <c r="H3" s="662"/>
      <c r="L3" s="456"/>
    </row>
    <row r="4" spans="1:47"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row>
    <row r="5" spans="1:47" s="454" customFormat="1" ht="27" customHeight="1">
      <c r="A5" s="663" t="s">
        <v>622</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row>
    <row r="6" spans="1:47" ht="21" customHeight="1">
      <c r="A6" s="319" t="s">
        <v>164</v>
      </c>
      <c r="B6" s="14"/>
      <c r="C6" s="27"/>
      <c r="D6" s="27"/>
      <c r="E6" s="27"/>
      <c r="F6" s="27"/>
      <c r="G6" s="27"/>
      <c r="H6" s="27"/>
      <c r="I6" s="27"/>
    </row>
    <row r="7" spans="1:47" ht="25.5" customHeight="1">
      <c r="A7" s="272" t="s">
        <v>153</v>
      </c>
      <c r="B7" s="272"/>
      <c r="C7" s="272"/>
      <c r="D7" s="272"/>
      <c r="E7" s="272"/>
      <c r="F7" s="272"/>
      <c r="G7" s="272"/>
      <c r="H7" s="272"/>
      <c r="I7" s="272"/>
    </row>
    <row r="8" spans="1:47" ht="15.75" customHeight="1" thickBot="1">
      <c r="A8" s="16"/>
      <c r="B8" s="17"/>
    </row>
    <row r="9" spans="1:47" ht="18" customHeight="1" thickTop="1">
      <c r="A9" s="1617" t="s">
        <v>72</v>
      </c>
      <c r="B9" s="29"/>
      <c r="C9" s="264"/>
      <c r="D9" s="90"/>
      <c r="E9" s="264"/>
      <c r="F9" s="722"/>
      <c r="G9" s="1054"/>
      <c r="H9" s="116"/>
      <c r="I9" s="1613" t="s">
        <v>435</v>
      </c>
      <c r="J9" s="1614"/>
    </row>
    <row r="10" spans="1:47" s="33" customFormat="1" ht="13.5" thickBot="1">
      <c r="A10" s="1618"/>
      <c r="B10" s="850" t="s">
        <v>58</v>
      </c>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row>
    <row r="11" spans="1:47" s="33" customFormat="1" ht="17.25" customHeight="1" thickTop="1" thickBot="1">
      <c r="A11" s="1619"/>
      <c r="B11" s="34"/>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row>
    <row r="12" spans="1:47" ht="20.100000000000001" customHeight="1" thickTop="1">
      <c r="A12" s="35" t="s">
        <v>74</v>
      </c>
      <c r="B12" s="36" t="s">
        <v>75</v>
      </c>
      <c r="C12" s="905">
        <v>12783</v>
      </c>
      <c r="D12" s="1134">
        <f t="shared" ref="D12:D34" si="0">+C12/C$34</f>
        <v>6.7924227529955625E-2</v>
      </c>
      <c r="E12" s="905">
        <v>13559</v>
      </c>
      <c r="F12" s="1134">
        <f>+E12/E$34</f>
        <v>6.7552823129082243E-2</v>
      </c>
      <c r="G12" s="906">
        <v>14609</v>
      </c>
      <c r="H12" s="1135">
        <f>+G12/G$34</f>
        <v>6.7325683211207896E-2</v>
      </c>
      <c r="I12" s="1386">
        <f>IF(C12&gt;0,(E12-C12)/C12,"-")</f>
        <v>6.0705624657748571E-2</v>
      </c>
      <c r="J12" s="1387">
        <f>IF(E12&gt;0,(G12-E12)/E12,"-")</f>
        <v>7.7439339184305622E-2</v>
      </c>
    </row>
    <row r="13" spans="1:47" ht="20.100000000000001" customHeight="1">
      <c r="A13" s="37" t="s">
        <v>76</v>
      </c>
      <c r="B13" s="38" t="s">
        <v>77</v>
      </c>
      <c r="C13" s="73">
        <v>2143</v>
      </c>
      <c r="D13" s="1094">
        <f t="shared" si="0"/>
        <v>1.1387125056457397E-2</v>
      </c>
      <c r="E13" s="73">
        <v>2247</v>
      </c>
      <c r="F13" s="1094">
        <f t="shared" ref="F13:H34" si="1">+E13/E$34</f>
        <v>1.1194866403941869E-2</v>
      </c>
      <c r="G13" s="907">
        <v>2395</v>
      </c>
      <c r="H13" s="1095">
        <f t="shared" si="1"/>
        <v>1.1037374994239365E-2</v>
      </c>
      <c r="I13" s="1377">
        <f t="shared" ref="I13:I34" si="2">IF(C13&gt;0,(E13-C13)/C13,"-")</f>
        <v>4.8530097993467101E-2</v>
      </c>
      <c r="J13" s="1378">
        <f t="shared" ref="J13:J34" si="3">IF(E13&gt;0,(G13-E13)/E13,"-")</f>
        <v>6.5865598575878953E-2</v>
      </c>
    </row>
    <row r="14" spans="1:47" ht="20.100000000000001" customHeight="1">
      <c r="A14" s="37" t="s">
        <v>78</v>
      </c>
      <c r="B14" s="38" t="s">
        <v>79</v>
      </c>
      <c r="C14" s="73">
        <v>15517</v>
      </c>
      <c r="D14" s="1094">
        <f t="shared" si="0"/>
        <v>8.2451712319668427E-2</v>
      </c>
      <c r="E14" s="73">
        <v>16918</v>
      </c>
      <c r="F14" s="1094">
        <f t="shared" si="1"/>
        <v>8.4287828136131962E-2</v>
      </c>
      <c r="G14" s="907">
        <v>18233</v>
      </c>
      <c r="H14" s="1095">
        <f t="shared" si="1"/>
        <v>8.4026913682658189E-2</v>
      </c>
      <c r="I14" s="1377">
        <f t="shared" si="2"/>
        <v>9.0288071147773416E-2</v>
      </c>
      <c r="J14" s="1378">
        <f t="shared" si="3"/>
        <v>7.7727863813689568E-2</v>
      </c>
    </row>
    <row r="15" spans="1:47" ht="20.100000000000001" customHeight="1">
      <c r="A15" s="37" t="s">
        <v>80</v>
      </c>
      <c r="B15" s="38" t="s">
        <v>81</v>
      </c>
      <c r="C15" s="73">
        <v>1788</v>
      </c>
      <c r="D15" s="1094">
        <f t="shared" si="0"/>
        <v>9.500783761523952E-3</v>
      </c>
      <c r="E15" s="73">
        <v>1907</v>
      </c>
      <c r="F15" s="1094">
        <f t="shared" si="1"/>
        <v>9.5009391332074519E-3</v>
      </c>
      <c r="G15" s="907">
        <v>2150</v>
      </c>
      <c r="H15" s="1095">
        <f t="shared" si="1"/>
        <v>9.908290704640766E-3</v>
      </c>
      <c r="I15" s="1377">
        <f t="shared" si="2"/>
        <v>6.6554809843400453E-2</v>
      </c>
      <c r="J15" s="1378">
        <f t="shared" si="3"/>
        <v>0.1274252753015207</v>
      </c>
    </row>
    <row r="16" spans="1:47" ht="20.100000000000001" customHeight="1">
      <c r="A16" s="37" t="s">
        <v>82</v>
      </c>
      <c r="B16" s="38" t="s">
        <v>83</v>
      </c>
      <c r="C16" s="73">
        <v>2744</v>
      </c>
      <c r="D16" s="1094">
        <f t="shared" si="0"/>
        <v>1.4580621164217966E-2</v>
      </c>
      <c r="E16" s="73">
        <v>2933</v>
      </c>
      <c r="F16" s="1094">
        <f t="shared" si="1"/>
        <v>1.4612613779600133E-2</v>
      </c>
      <c r="G16" s="907">
        <v>3215</v>
      </c>
      <c r="H16" s="1095">
        <f t="shared" si="1"/>
        <v>1.481635098391631E-2</v>
      </c>
      <c r="I16" s="1377">
        <f t="shared" si="2"/>
        <v>6.8877551020408156E-2</v>
      </c>
      <c r="J16" s="1378">
        <f t="shared" si="3"/>
        <v>9.6147289464711905E-2</v>
      </c>
    </row>
    <row r="17" spans="1:10" ht="20.100000000000001" customHeight="1">
      <c r="A17" s="37" t="s">
        <v>84</v>
      </c>
      <c r="B17" s="38" t="s">
        <v>85</v>
      </c>
      <c r="C17" s="73">
        <v>6817</v>
      </c>
      <c r="D17" s="1094">
        <f t="shared" si="0"/>
        <v>3.6223066500172693E-2</v>
      </c>
      <c r="E17" s="73">
        <v>7223</v>
      </c>
      <c r="F17" s="1094">
        <f t="shared" si="1"/>
        <v>3.5985990225043223E-2</v>
      </c>
      <c r="G17" s="907">
        <v>7860</v>
      </c>
      <c r="H17" s="1095">
        <f t="shared" si="1"/>
        <v>3.6222867413244847E-2</v>
      </c>
      <c r="I17" s="1377">
        <f t="shared" si="2"/>
        <v>5.9556989878245564E-2</v>
      </c>
      <c r="J17" s="1378">
        <f t="shared" si="3"/>
        <v>8.8190502561262638E-2</v>
      </c>
    </row>
    <row r="18" spans="1:10" ht="20.100000000000001" customHeight="1">
      <c r="A18" s="37" t="s">
        <v>86</v>
      </c>
      <c r="B18" s="38" t="s">
        <v>87</v>
      </c>
      <c r="C18" s="73">
        <v>2674</v>
      </c>
      <c r="D18" s="1094">
        <f t="shared" si="0"/>
        <v>1.4208666542681794E-2</v>
      </c>
      <c r="E18" s="73">
        <v>2921</v>
      </c>
      <c r="F18" s="1094">
        <f t="shared" si="1"/>
        <v>1.4552828111221272E-2</v>
      </c>
      <c r="G18" s="907">
        <v>3138</v>
      </c>
      <c r="H18" s="1095">
        <f t="shared" si="1"/>
        <v>1.4461495921471036E-2</v>
      </c>
      <c r="I18" s="1377">
        <f t="shared" si="2"/>
        <v>9.2370979805534784E-2</v>
      </c>
      <c r="J18" s="1378">
        <f t="shared" si="3"/>
        <v>7.4289626840123246E-2</v>
      </c>
    </row>
    <row r="19" spans="1:10" ht="20.100000000000001" customHeight="1">
      <c r="A19" s="37" t="s">
        <v>88</v>
      </c>
      <c r="B19" s="38" t="s">
        <v>89</v>
      </c>
      <c r="C19" s="73">
        <v>7849</v>
      </c>
      <c r="D19" s="1094">
        <f t="shared" si="0"/>
        <v>4.1706740349105979E-2</v>
      </c>
      <c r="E19" s="73">
        <v>8615</v>
      </c>
      <c r="F19" s="1094">
        <f t="shared" si="1"/>
        <v>4.2921127756991188E-2</v>
      </c>
      <c r="G19" s="907">
        <v>9529</v>
      </c>
      <c r="H19" s="1095">
        <f t="shared" si="1"/>
        <v>4.3914466104428777E-2</v>
      </c>
      <c r="I19" s="1377">
        <f t="shared" si="2"/>
        <v>9.7592049942667861E-2</v>
      </c>
      <c r="J19" s="1378">
        <f t="shared" si="3"/>
        <v>0.10609402205455601</v>
      </c>
    </row>
    <row r="20" spans="1:10" ht="20.100000000000001" customHeight="1">
      <c r="A20" s="37" t="s">
        <v>90</v>
      </c>
      <c r="B20" s="38" t="s">
        <v>91</v>
      </c>
      <c r="C20" s="73">
        <v>2374</v>
      </c>
      <c r="D20" s="1094">
        <f t="shared" si="0"/>
        <v>1.2614575307526767E-2</v>
      </c>
      <c r="E20" s="73">
        <v>2491</v>
      </c>
      <c r="F20" s="1094">
        <f t="shared" si="1"/>
        <v>1.2410508327645391E-2</v>
      </c>
      <c r="G20" s="907">
        <v>2692</v>
      </c>
      <c r="H20" s="1095">
        <f t="shared" si="1"/>
        <v>1.2406101663671136E-2</v>
      </c>
      <c r="I20" s="1377">
        <f t="shared" si="2"/>
        <v>4.9283909014321822E-2</v>
      </c>
      <c r="J20" s="1378">
        <f t="shared" si="3"/>
        <v>8.0690485748695306E-2</v>
      </c>
    </row>
    <row r="21" spans="1:10" ht="20.100000000000001" customHeight="1">
      <c r="A21" s="40">
        <v>10</v>
      </c>
      <c r="B21" s="38" t="s">
        <v>92</v>
      </c>
      <c r="C21" s="73">
        <v>10269</v>
      </c>
      <c r="D21" s="1094">
        <f t="shared" si="0"/>
        <v>5.456574297935652E-2</v>
      </c>
      <c r="E21" s="73">
        <v>10976</v>
      </c>
      <c r="F21" s="1094">
        <f t="shared" si="1"/>
        <v>5.468395801053224E-2</v>
      </c>
      <c r="G21" s="907">
        <v>11549</v>
      </c>
      <c r="H21" s="1095">
        <f t="shared" si="1"/>
        <v>5.3223650859486611E-2</v>
      </c>
      <c r="I21" s="1377">
        <f t="shared" si="2"/>
        <v>6.8847989093387865E-2</v>
      </c>
      <c r="J21" s="1378">
        <f t="shared" si="3"/>
        <v>5.2204810495626822E-2</v>
      </c>
    </row>
    <row r="22" spans="1:10" ht="20.100000000000001" customHeight="1">
      <c r="A22" s="41">
        <f t="shared" ref="A22:A33" si="4">A21+1</f>
        <v>11</v>
      </c>
      <c r="B22" s="42" t="s">
        <v>93</v>
      </c>
      <c r="C22" s="73">
        <v>51388</v>
      </c>
      <c r="D22" s="1094">
        <f t="shared" si="0"/>
        <v>0.27305720130715483</v>
      </c>
      <c r="E22" s="73">
        <v>54623</v>
      </c>
      <c r="F22" s="1094">
        <f t="shared" si="1"/>
        <v>0.27213938032154728</v>
      </c>
      <c r="G22" s="907">
        <v>58905</v>
      </c>
      <c r="H22" s="1095">
        <f t="shared" si="1"/>
        <v>0.27146412277063459</v>
      </c>
      <c r="I22" s="1377">
        <f t="shared" si="2"/>
        <v>6.2952440258426098E-2</v>
      </c>
      <c r="J22" s="1378">
        <f t="shared" si="3"/>
        <v>7.8391886201783126E-2</v>
      </c>
    </row>
    <row r="23" spans="1:10" ht="20.100000000000001" customHeight="1">
      <c r="A23" s="41">
        <f t="shared" si="4"/>
        <v>12</v>
      </c>
      <c r="B23" s="42" t="s">
        <v>94</v>
      </c>
      <c r="C23" s="73">
        <v>1597</v>
      </c>
      <c r="D23" s="1094">
        <f t="shared" si="0"/>
        <v>8.4858790084752517E-3</v>
      </c>
      <c r="E23" s="73">
        <v>1723</v>
      </c>
      <c r="F23" s="1094">
        <f t="shared" si="1"/>
        <v>8.584225551398237E-3</v>
      </c>
      <c r="G23" s="907">
        <v>1919</v>
      </c>
      <c r="H23" s="1095">
        <f t="shared" si="1"/>
        <v>8.8437255173049456E-3</v>
      </c>
      <c r="I23" s="1377">
        <f t="shared" si="2"/>
        <v>7.8897933625547909E-2</v>
      </c>
      <c r="J23" s="1378">
        <f t="shared" si="3"/>
        <v>0.11375507835171213</v>
      </c>
    </row>
    <row r="24" spans="1:10" ht="20.100000000000001" customHeight="1">
      <c r="A24" s="41">
        <f t="shared" si="4"/>
        <v>13</v>
      </c>
      <c r="B24" s="42" t="s">
        <v>95</v>
      </c>
      <c r="C24" s="73">
        <v>34049</v>
      </c>
      <c r="D24" s="1094">
        <f t="shared" si="0"/>
        <v>0.18092404155264485</v>
      </c>
      <c r="E24" s="73">
        <v>36476</v>
      </c>
      <c r="F24" s="1094">
        <f t="shared" si="1"/>
        <v>0.18172850331561352</v>
      </c>
      <c r="G24" s="907">
        <v>39644</v>
      </c>
      <c r="H24" s="1095">
        <f t="shared" si="1"/>
        <v>0.18269966357896678</v>
      </c>
      <c r="I24" s="1377">
        <f t="shared" si="2"/>
        <v>7.1279626420746575E-2</v>
      </c>
      <c r="J24" s="1378">
        <f t="shared" si="3"/>
        <v>8.6851628468033779E-2</v>
      </c>
    </row>
    <row r="25" spans="1:10" ht="20.100000000000001" customHeight="1">
      <c r="A25" s="41">
        <f t="shared" si="4"/>
        <v>14</v>
      </c>
      <c r="B25" s="42" t="s">
        <v>96</v>
      </c>
      <c r="C25" s="73">
        <v>7510</v>
      </c>
      <c r="D25" s="1094">
        <f t="shared" si="0"/>
        <v>3.9905417253380801E-2</v>
      </c>
      <c r="E25" s="73">
        <v>7762</v>
      </c>
      <c r="F25" s="1094">
        <f t="shared" si="1"/>
        <v>3.8671363163060427E-2</v>
      </c>
      <c r="G25" s="907">
        <v>8435</v>
      </c>
      <c r="H25" s="1095">
        <f t="shared" si="1"/>
        <v>3.8872759113323198E-2</v>
      </c>
      <c r="I25" s="1377">
        <f t="shared" si="2"/>
        <v>3.3555259653794939E-2</v>
      </c>
      <c r="J25" s="1378">
        <f t="shared" si="3"/>
        <v>8.6704457614017003E-2</v>
      </c>
    </row>
    <row r="26" spans="1:10" ht="20.100000000000001" customHeight="1">
      <c r="A26" s="41">
        <f t="shared" si="4"/>
        <v>15</v>
      </c>
      <c r="B26" s="42" t="s">
        <v>97</v>
      </c>
      <c r="C26" s="73">
        <v>10263</v>
      </c>
      <c r="D26" s="1094">
        <f t="shared" si="0"/>
        <v>5.4533861154653418E-2</v>
      </c>
      <c r="E26" s="73">
        <v>11195</v>
      </c>
      <c r="F26" s="1094">
        <f t="shared" si="1"/>
        <v>5.577504645844647E-2</v>
      </c>
      <c r="G26" s="907">
        <v>11938</v>
      </c>
      <c r="H26" s="1095">
        <f t="shared" si="1"/>
        <v>5.5016360200930918E-2</v>
      </c>
      <c r="I26" s="1377">
        <f t="shared" si="2"/>
        <v>9.0811653512618148E-2</v>
      </c>
      <c r="J26" s="1378">
        <f t="shared" si="3"/>
        <v>6.6368914694059852E-2</v>
      </c>
    </row>
    <row r="27" spans="1:10" ht="20.100000000000001" customHeight="1">
      <c r="A27" s="41">
        <f t="shared" si="4"/>
        <v>16</v>
      </c>
      <c r="B27" s="42" t="s">
        <v>98</v>
      </c>
      <c r="C27" s="73">
        <v>3503</v>
      </c>
      <c r="D27" s="1094">
        <f t="shared" si="0"/>
        <v>1.8613671989160179E-2</v>
      </c>
      <c r="E27" s="73">
        <v>3655</v>
      </c>
      <c r="F27" s="1094">
        <f t="shared" si="1"/>
        <v>1.8209718160394985E-2</v>
      </c>
      <c r="G27" s="907">
        <v>4118</v>
      </c>
      <c r="H27" s="1095">
        <f t="shared" si="1"/>
        <v>1.8977833079865433E-2</v>
      </c>
      <c r="I27" s="1377">
        <f t="shared" si="2"/>
        <v>4.3391378818155864E-2</v>
      </c>
      <c r="J27" s="1378">
        <f t="shared" si="3"/>
        <v>0.12667578659370726</v>
      </c>
    </row>
    <row r="28" spans="1:10" ht="20.100000000000001" customHeight="1">
      <c r="A28" s="41">
        <f t="shared" si="4"/>
        <v>17</v>
      </c>
      <c r="B28" s="42" t="s">
        <v>99</v>
      </c>
      <c r="C28" s="73">
        <v>2657</v>
      </c>
      <c r="D28" s="1094">
        <f>+C28/C$34</f>
        <v>1.4118334706023009E-2</v>
      </c>
      <c r="E28" s="73">
        <v>2771</v>
      </c>
      <c r="F28" s="1094">
        <f t="shared" si="1"/>
        <v>1.3805507256485499E-2</v>
      </c>
      <c r="G28" s="907">
        <v>3086</v>
      </c>
      <c r="H28" s="1095">
        <f t="shared" si="1"/>
        <v>1.4221853541637864E-2</v>
      </c>
      <c r="I28" s="1377">
        <f t="shared" si="2"/>
        <v>4.2905532555513735E-2</v>
      </c>
      <c r="J28" s="1378">
        <f t="shared" si="3"/>
        <v>0.11367737278960664</v>
      </c>
    </row>
    <row r="29" spans="1:10" ht="20.100000000000001" customHeight="1">
      <c r="A29" s="41">
        <f t="shared" si="4"/>
        <v>18</v>
      </c>
      <c r="B29" s="42" t="s">
        <v>100</v>
      </c>
      <c r="C29" s="73">
        <v>5697</v>
      </c>
      <c r="D29" s="1094">
        <f t="shared" si="0"/>
        <v>3.0271792555593931E-2</v>
      </c>
      <c r="E29" s="73">
        <v>5980</v>
      </c>
      <c r="F29" s="1094">
        <f t="shared" si="1"/>
        <v>2.9793191408799453E-2</v>
      </c>
      <c r="G29" s="907">
        <v>6380</v>
      </c>
      <c r="H29" s="1095">
        <f t="shared" si="1"/>
        <v>2.9402276602608416E-2</v>
      </c>
      <c r="I29" s="1377">
        <f t="shared" si="2"/>
        <v>4.9675267684746359E-2</v>
      </c>
      <c r="J29" s="1378">
        <f t="shared" si="3"/>
        <v>6.6889632107023408E-2</v>
      </c>
    </row>
    <row r="30" spans="1:10" ht="20.100000000000001" customHeight="1">
      <c r="A30" s="41">
        <f t="shared" si="4"/>
        <v>19</v>
      </c>
      <c r="B30" s="42" t="s">
        <v>101</v>
      </c>
      <c r="C30" s="73">
        <v>636</v>
      </c>
      <c r="D30" s="1094">
        <f t="shared" si="0"/>
        <v>3.3794734185286536E-3</v>
      </c>
      <c r="E30" s="73">
        <v>628</v>
      </c>
      <c r="F30" s="1094">
        <f t="shared" si="1"/>
        <v>3.1287833118270997E-3</v>
      </c>
      <c r="G30" s="907">
        <v>642</v>
      </c>
      <c r="H30" s="1095">
        <f t="shared" si="1"/>
        <v>2.9586616894787779E-3</v>
      </c>
      <c r="I30" s="1377">
        <f t="shared" si="2"/>
        <v>-1.2578616352201259E-2</v>
      </c>
      <c r="J30" s="1378">
        <f t="shared" si="3"/>
        <v>2.2292993630573247E-2</v>
      </c>
    </row>
    <row r="31" spans="1:10" ht="20.100000000000001" customHeight="1">
      <c r="A31" s="41">
        <f t="shared" si="4"/>
        <v>20</v>
      </c>
      <c r="B31" s="38" t="s">
        <v>102</v>
      </c>
      <c r="C31" s="73">
        <v>350</v>
      </c>
      <c r="D31" s="1094">
        <f t="shared" si="0"/>
        <v>1.859773107680863E-3</v>
      </c>
      <c r="E31" s="73">
        <v>360</v>
      </c>
      <c r="F31" s="1094">
        <f t="shared" si="1"/>
        <v>1.7935700513658534E-3</v>
      </c>
      <c r="G31" s="907">
        <v>372</v>
      </c>
      <c r="H31" s="1095">
        <f t="shared" si="1"/>
        <v>1.7143647172680769E-3</v>
      </c>
      <c r="I31" s="1377">
        <f t="shared" si="2"/>
        <v>2.8571428571428571E-2</v>
      </c>
      <c r="J31" s="1378">
        <f t="shared" si="3"/>
        <v>3.3333333333333333E-2</v>
      </c>
    </row>
    <row r="32" spans="1:10" ht="20.100000000000001" customHeight="1">
      <c r="A32" s="41">
        <f t="shared" si="4"/>
        <v>21</v>
      </c>
      <c r="B32" s="38" t="s">
        <v>103</v>
      </c>
      <c r="C32" s="73">
        <v>1370</v>
      </c>
      <c r="D32" s="1094">
        <f t="shared" si="0"/>
        <v>7.2796833072079495E-3</v>
      </c>
      <c r="E32" s="73">
        <v>1423</v>
      </c>
      <c r="F32" s="1094">
        <f t="shared" si="1"/>
        <v>7.0895838419266924E-3</v>
      </c>
      <c r="G32" s="907">
        <v>1455</v>
      </c>
      <c r="H32" s="1095">
        <f t="shared" si="1"/>
        <v>6.705378128024333E-3</v>
      </c>
      <c r="I32" s="1377">
        <f t="shared" si="2"/>
        <v>3.8686131386861312E-2</v>
      </c>
      <c r="J32" s="1378">
        <f t="shared" si="3"/>
        <v>2.2487702037947997E-2</v>
      </c>
    </row>
    <row r="33" spans="1:50" ht="20.100000000000001" customHeight="1" thickBot="1">
      <c r="A33" s="43">
        <f t="shared" si="4"/>
        <v>22</v>
      </c>
      <c r="B33" s="44" t="s">
        <v>104</v>
      </c>
      <c r="C33" s="73">
        <v>4217</v>
      </c>
      <c r="D33" s="1094">
        <f t="shared" si="0"/>
        <v>2.240760912882914E-2</v>
      </c>
      <c r="E33" s="73">
        <v>4331</v>
      </c>
      <c r="F33" s="1094">
        <f t="shared" si="1"/>
        <v>2.157764414573753E-2</v>
      </c>
      <c r="G33" s="907">
        <v>4726</v>
      </c>
      <c r="H33" s="1095">
        <f t="shared" si="1"/>
        <v>2.1779805520991749E-2</v>
      </c>
      <c r="I33" s="1377">
        <f t="shared" si="2"/>
        <v>2.7033436092008537E-2</v>
      </c>
      <c r="J33" s="1378">
        <f t="shared" si="3"/>
        <v>9.1202955437543295E-2</v>
      </c>
    </row>
    <row r="34" spans="1:50" ht="21.75" customHeight="1" thickTop="1" thickBot="1">
      <c r="A34" s="45" t="s">
        <v>105</v>
      </c>
      <c r="B34" s="46"/>
      <c r="C34" s="84">
        <f>SUM(C12:C33)</f>
        <v>188195</v>
      </c>
      <c r="D34" s="48">
        <f t="shared" si="0"/>
        <v>1</v>
      </c>
      <c r="E34" s="84">
        <f>SUM(E12:E33)</f>
        <v>200717</v>
      </c>
      <c r="F34" s="48">
        <f t="shared" si="1"/>
        <v>1</v>
      </c>
      <c r="G34" s="908">
        <v>216990</v>
      </c>
      <c r="H34" s="138">
        <f t="shared" si="1"/>
        <v>1</v>
      </c>
      <c r="I34" s="1404">
        <f t="shared" si="2"/>
        <v>6.6537368155370757E-2</v>
      </c>
      <c r="J34" s="1405">
        <f t="shared" si="3"/>
        <v>8.107434846076815E-2</v>
      </c>
    </row>
    <row r="35" spans="1:50" s="200" customFormat="1" ht="13.5" thickTop="1">
      <c r="A35" s="1291" t="s">
        <v>400</v>
      </c>
      <c r="B35" s="1457"/>
      <c r="C35" s="1457"/>
      <c r="D35" s="1457"/>
      <c r="E35" s="1457"/>
      <c r="F35" s="1457"/>
    </row>
    <row r="36" spans="1:50" s="107" customFormat="1" ht="18.75" customHeight="1">
      <c r="A36" s="864" t="s">
        <v>617</v>
      </c>
      <c r="B36" s="883"/>
      <c r="C36" s="884"/>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1"/>
      <c r="AD36" s="851"/>
      <c r="AE36" s="851"/>
      <c r="AF36" s="851"/>
      <c r="AG36" s="851"/>
      <c r="AH36" s="851"/>
      <c r="AI36" s="851"/>
      <c r="AJ36" s="851"/>
      <c r="AK36" s="851"/>
      <c r="AL36" s="851"/>
      <c r="AM36" s="851"/>
      <c r="AN36" s="851"/>
      <c r="AO36" s="851"/>
      <c r="AP36" s="851"/>
      <c r="AQ36" s="851"/>
      <c r="AR36" s="851"/>
      <c r="AS36" s="851"/>
      <c r="AT36" s="851"/>
      <c r="AU36" s="851"/>
      <c r="AV36" s="851"/>
      <c r="AW36" s="851"/>
      <c r="AX36" s="851"/>
    </row>
    <row r="37" spans="1:50" s="16" customFormat="1" ht="11.25">
      <c r="A37" s="852" t="str">
        <f>+data!A1</f>
        <v>Fonte: AT - Autoridade Tributária e Aduaneira</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c r="AU37" s="852"/>
    </row>
    <row r="38" spans="1:50" s="16" customFormat="1" ht="10.5" customHeight="1">
      <c r="A38" s="277" t="str">
        <f>+data!A2</f>
        <v>Data: 2015-11</v>
      </c>
      <c r="B38" s="852"/>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c r="AR38" s="852"/>
      <c r="AS38" s="852"/>
      <c r="AT38" s="852"/>
      <c r="AU38" s="852"/>
    </row>
    <row r="39" spans="1:50">
      <c r="A39" s="277" t="str">
        <f>+data!A3</f>
        <v xml:space="preserve"> </v>
      </c>
      <c r="C39" s="1010"/>
      <c r="D39" s="1010"/>
      <c r="E39" s="1010"/>
      <c r="F39" s="1010"/>
      <c r="G39" s="1010"/>
      <c r="H39" s="1010"/>
    </row>
    <row r="40" spans="1:50">
      <c r="G40" s="844"/>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F12:F34 D34" formula="1"/>
    <ignoredError sqref="I11" twoDigitTextYear="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3" enableFormatConditionsCalculation="0">
    <tabColor theme="6" tint="0.59999389629810485"/>
    <pageSetUpPr fitToPage="1"/>
  </sheetPr>
  <dimension ref="A1:AU42"/>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5" style="26" customWidth="1"/>
    <col min="12" max="12" width="6.5703125" style="26" customWidth="1"/>
    <col min="13" max="13" width="16.28515625" style="26" customWidth="1"/>
    <col min="14" max="14" width="6.5703125" style="26" customWidth="1"/>
    <col min="15" max="15" width="14.7109375" style="26" customWidth="1"/>
    <col min="16" max="16" width="4" style="26" customWidth="1"/>
    <col min="17" max="17" width="12.7109375" style="26" customWidth="1"/>
    <col min="18" max="18" width="6.5703125" style="26" customWidth="1"/>
    <col min="19" max="19" width="14.7109375" style="26" customWidth="1"/>
    <col min="20" max="20" width="6.5703125" style="26" customWidth="1"/>
    <col min="21" max="21" width="14.7109375" style="26" customWidth="1"/>
    <col min="22" max="22" width="5.5703125" style="26" customWidth="1"/>
    <col min="23" max="23" width="13.7109375" style="26" customWidth="1"/>
    <col min="24" max="24" width="6.5703125" style="26" customWidth="1"/>
    <col min="25" max="25" width="14.7109375" style="26" customWidth="1"/>
    <col min="26" max="26" width="6.5703125" style="26" customWidth="1"/>
    <col min="27" max="27" width="14.7109375" style="26" customWidth="1"/>
    <col min="28" max="28" width="6.5703125" style="26" customWidth="1"/>
    <col min="29" max="29" width="13.7109375" style="26" customWidth="1"/>
    <col min="30" max="30" width="6.5703125" style="26" customWidth="1"/>
    <col min="31" max="31" width="14.7109375" style="26" customWidth="1"/>
    <col min="32" max="32" width="6.5703125" style="26" customWidth="1"/>
    <col min="33" max="33" width="13.7109375" style="26" customWidth="1"/>
    <col min="34" max="34" width="5.5703125" style="26" customWidth="1"/>
    <col min="35" max="35" width="14.7109375" style="26" customWidth="1"/>
    <col min="36" max="36" width="5.5703125" style="26" customWidth="1"/>
    <col min="37" max="37" width="14.7109375" style="26" customWidth="1"/>
    <col min="38" max="38" width="7.5703125" style="26" customWidth="1"/>
    <col min="39" max="39" width="18.28515625" style="26" customWidth="1"/>
    <col min="40" max="40" width="5.5703125" style="26" customWidth="1"/>
    <col min="41" max="41" width="14.7109375" style="26" customWidth="1"/>
    <col min="42" max="42" width="7.5703125" style="26" customWidth="1"/>
    <col min="43" max="43" width="17.28515625" style="26" customWidth="1"/>
  </cols>
  <sheetData>
    <row r="1" spans="1:43" s="195" customFormat="1" ht="27.75">
      <c r="A1" s="1183" t="s">
        <v>707</v>
      </c>
      <c r="B1" s="206"/>
      <c r="C1" s="206"/>
      <c r="D1" s="206"/>
      <c r="E1" s="206"/>
      <c r="F1" s="206"/>
      <c r="G1" s="206"/>
      <c r="H1" s="206"/>
      <c r="I1" s="206"/>
    </row>
    <row r="2" spans="1:43" s="195" customFormat="1"/>
    <row r="3" spans="1:43" s="454" customFormat="1" ht="26.25">
      <c r="A3" s="706" t="s">
        <v>543</v>
      </c>
      <c r="C3" s="662"/>
      <c r="D3" s="662"/>
      <c r="E3" s="662"/>
      <c r="F3" s="662"/>
      <c r="G3" s="662"/>
      <c r="H3" s="662"/>
    </row>
    <row r="4" spans="1:43"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row>
    <row r="5" spans="1:43" s="454" customFormat="1" ht="27" customHeight="1">
      <c r="A5" s="663" t="s">
        <v>622</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row>
    <row r="6" spans="1:43" ht="21" customHeight="1">
      <c r="A6" s="319" t="s">
        <v>164</v>
      </c>
      <c r="B6" s="14"/>
      <c r="C6" s="27"/>
      <c r="D6" s="27"/>
      <c r="E6" s="27"/>
      <c r="F6" s="27"/>
      <c r="G6" s="27"/>
      <c r="H6" s="27"/>
      <c r="I6" s="27"/>
    </row>
    <row r="7" spans="1:43" ht="25.5" customHeight="1">
      <c r="A7" s="272" t="s">
        <v>106</v>
      </c>
      <c r="B7" s="272"/>
      <c r="C7" s="272"/>
      <c r="D7" s="272"/>
      <c r="E7" s="272"/>
      <c r="F7" s="272"/>
      <c r="G7" s="272"/>
      <c r="H7" s="272"/>
      <c r="I7" s="272"/>
    </row>
    <row r="8" spans="1:43" ht="15.6" customHeight="1">
      <c r="A8" s="16"/>
      <c r="B8" s="17"/>
    </row>
    <row r="9" spans="1:43" ht="12.6" customHeight="1" thickBot="1">
      <c r="A9" s="16" t="s">
        <v>141</v>
      </c>
      <c r="B9" s="17"/>
    </row>
    <row r="10" spans="1:43" ht="13.5" customHeight="1" thickTop="1">
      <c r="A10" s="1617" t="s">
        <v>72</v>
      </c>
      <c r="B10" s="29"/>
      <c r="C10" s="264"/>
      <c r="D10" s="90"/>
      <c r="E10" s="264"/>
      <c r="F10" s="722"/>
      <c r="G10" s="1054"/>
      <c r="H10" s="116"/>
      <c r="I10" s="1613" t="s">
        <v>435</v>
      </c>
      <c r="J10" s="1614"/>
    </row>
    <row r="11" spans="1:43" s="33" customFormat="1" ht="13.5" thickBot="1">
      <c r="A11" s="1618"/>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row>
    <row r="12" spans="1:43" s="33" customFormat="1" ht="18" customHeight="1" thickTop="1" thickBot="1">
      <c r="A12" s="1619"/>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row>
    <row r="13" spans="1:43" ht="20.100000000000001" customHeight="1" thickTop="1">
      <c r="A13" s="35" t="s">
        <v>74</v>
      </c>
      <c r="B13" s="36" t="s">
        <v>75</v>
      </c>
      <c r="C13" s="905">
        <v>654.10470766999993</v>
      </c>
      <c r="D13" s="1134">
        <f t="shared" ref="D13:D35" si="0">+C13/C$35</f>
        <v>4.6944722638687146E-2</v>
      </c>
      <c r="E13" s="905">
        <v>705.48088611000003</v>
      </c>
      <c r="F13" s="1134">
        <f>+E13/E$35</f>
        <v>4.7556347010149345E-2</v>
      </c>
      <c r="G13" s="906">
        <v>841.43271485000002</v>
      </c>
      <c r="H13" s="1135">
        <f>+G13/G$35</f>
        <v>4.7774282010834543E-2</v>
      </c>
      <c r="I13" s="1386">
        <f>IF(C13&gt;0,(E13-C13)/C13,"-")</f>
        <v>7.854427255692481E-2</v>
      </c>
      <c r="J13" s="1387">
        <f>IF(E13&gt;0,(G13-E13)/E13,"-")</f>
        <v>0.19270802571226869</v>
      </c>
    </row>
    <row r="14" spans="1:43" ht="20.100000000000001" customHeight="1">
      <c r="A14" s="37" t="s">
        <v>76</v>
      </c>
      <c r="B14" s="38" t="s">
        <v>77</v>
      </c>
      <c r="C14" s="73">
        <v>175.19006336000001</v>
      </c>
      <c r="D14" s="1094">
        <f t="shared" si="0"/>
        <v>1.257329115209245E-2</v>
      </c>
      <c r="E14" s="73">
        <v>125.67679344</v>
      </c>
      <c r="F14" s="1094">
        <f t="shared" ref="F14:H35" si="1">+E14/E$35</f>
        <v>8.4718513536362443E-3</v>
      </c>
      <c r="G14" s="907">
        <v>130.49952590999999</v>
      </c>
      <c r="H14" s="1095">
        <f t="shared" si="1"/>
        <v>7.4094114039955769E-3</v>
      </c>
      <c r="I14" s="1377">
        <f t="shared" ref="I14:I35" si="2">IF(C14&gt;0,(E14-C14)/C14,"-")</f>
        <v>-0.28262601753990263</v>
      </c>
      <c r="J14" s="1378">
        <f t="shared" ref="J14:J35" si="3">IF(E14&gt;0,(G14-E14)/E14,"-")</f>
        <v>3.8374089105817591E-2</v>
      </c>
    </row>
    <row r="15" spans="1:43" ht="20.100000000000001" customHeight="1">
      <c r="A15" s="37" t="s">
        <v>78</v>
      </c>
      <c r="B15" s="38" t="s">
        <v>79</v>
      </c>
      <c r="C15" s="73">
        <v>769.88332649999995</v>
      </c>
      <c r="D15" s="1094">
        <f t="shared" si="0"/>
        <v>5.5254088226079807E-2</v>
      </c>
      <c r="E15" s="73">
        <v>933.42392547999998</v>
      </c>
      <c r="F15" s="1094">
        <f t="shared" si="1"/>
        <v>6.2921948675986175E-2</v>
      </c>
      <c r="G15" s="907">
        <v>1067.35786764</v>
      </c>
      <c r="H15" s="1095">
        <f t="shared" si="1"/>
        <v>6.0601703350940686E-2</v>
      </c>
      <c r="I15" s="1377">
        <f t="shared" si="2"/>
        <v>0.21242257540954815</v>
      </c>
      <c r="J15" s="1378">
        <f t="shared" si="3"/>
        <v>0.1434867250602414</v>
      </c>
    </row>
    <row r="16" spans="1:43" ht="20.100000000000001" customHeight="1">
      <c r="A16" s="37" t="s">
        <v>80</v>
      </c>
      <c r="B16" s="38" t="s">
        <v>81</v>
      </c>
      <c r="C16" s="73">
        <v>41.54318619</v>
      </c>
      <c r="D16" s="1094">
        <f t="shared" si="0"/>
        <v>2.9815308319119968E-3</v>
      </c>
      <c r="E16" s="73">
        <v>50.925337149999997</v>
      </c>
      <c r="F16" s="1094">
        <f t="shared" si="1"/>
        <v>3.4328683495141983E-3</v>
      </c>
      <c r="G16" s="907">
        <v>66.3481436</v>
      </c>
      <c r="H16" s="1095">
        <f t="shared" si="1"/>
        <v>3.7670687950453734E-3</v>
      </c>
      <c r="I16" s="1377">
        <f t="shared" si="2"/>
        <v>0.22584090967626375</v>
      </c>
      <c r="J16" s="1378">
        <f t="shared" si="3"/>
        <v>0.30285133713641016</v>
      </c>
    </row>
    <row r="17" spans="1:10" ht="20.100000000000001" customHeight="1">
      <c r="A17" s="37" t="s">
        <v>82</v>
      </c>
      <c r="B17" s="38" t="s">
        <v>83</v>
      </c>
      <c r="C17" s="73">
        <v>112.121959</v>
      </c>
      <c r="D17" s="1094">
        <f t="shared" si="0"/>
        <v>8.0469291922857407E-3</v>
      </c>
      <c r="E17" s="73">
        <v>108.85883969</v>
      </c>
      <c r="F17" s="1094">
        <f t="shared" si="1"/>
        <v>7.3381559406453731E-3</v>
      </c>
      <c r="G17" s="907">
        <v>152.93875599</v>
      </c>
      <c r="H17" s="1095">
        <f t="shared" si="1"/>
        <v>8.6834504174882095E-3</v>
      </c>
      <c r="I17" s="1377">
        <f t="shared" si="2"/>
        <v>-2.9103302681324071E-2</v>
      </c>
      <c r="J17" s="1378">
        <f t="shared" si="3"/>
        <v>0.40492730241776848</v>
      </c>
    </row>
    <row r="18" spans="1:10" ht="20.100000000000001" customHeight="1">
      <c r="A18" s="37" t="s">
        <v>84</v>
      </c>
      <c r="B18" s="38" t="s">
        <v>85</v>
      </c>
      <c r="C18" s="73">
        <v>356.67078867000004</v>
      </c>
      <c r="D18" s="1094">
        <f t="shared" si="0"/>
        <v>2.5598059532514955E-2</v>
      </c>
      <c r="E18" s="73">
        <v>297.70073536000001</v>
      </c>
      <c r="F18" s="1094">
        <f t="shared" si="1"/>
        <v>2.0067956134178416E-2</v>
      </c>
      <c r="G18" s="907">
        <v>339.09351139</v>
      </c>
      <c r="H18" s="1095">
        <f t="shared" si="1"/>
        <v>1.9252815769206118E-2</v>
      </c>
      <c r="I18" s="1377">
        <f t="shared" si="2"/>
        <v>-0.16533468728934925</v>
      </c>
      <c r="J18" s="1378">
        <f t="shared" si="3"/>
        <v>0.13904156460999342</v>
      </c>
    </row>
    <row r="19" spans="1:10" ht="20.100000000000001" customHeight="1">
      <c r="A19" s="37" t="s">
        <v>86</v>
      </c>
      <c r="B19" s="38" t="s">
        <v>87</v>
      </c>
      <c r="C19" s="73">
        <v>62.743402200000006</v>
      </c>
      <c r="D19" s="1094">
        <f t="shared" si="0"/>
        <v>4.503058270561482E-3</v>
      </c>
      <c r="E19" s="73">
        <v>71.803967200000002</v>
      </c>
      <c r="F19" s="1094">
        <f t="shared" si="1"/>
        <v>4.8402932639285559E-3</v>
      </c>
      <c r="G19" s="907">
        <v>91.996968209999991</v>
      </c>
      <c r="H19" s="1095">
        <f t="shared" si="1"/>
        <v>5.2233399365626291E-3</v>
      </c>
      <c r="I19" s="1377">
        <f t="shared" si="2"/>
        <v>0.1444066576294136</v>
      </c>
      <c r="J19" s="1378">
        <f t="shared" si="3"/>
        <v>0.28122402977756344</v>
      </c>
    </row>
    <row r="20" spans="1:10" ht="20.100000000000001" customHeight="1">
      <c r="A20" s="37" t="s">
        <v>88</v>
      </c>
      <c r="B20" s="38" t="s">
        <v>89</v>
      </c>
      <c r="C20" s="73">
        <v>205.29553812</v>
      </c>
      <c r="D20" s="1094">
        <f t="shared" si="0"/>
        <v>1.4733943943521696E-2</v>
      </c>
      <c r="E20" s="73">
        <v>237.60581740999999</v>
      </c>
      <c r="F20" s="1094">
        <f t="shared" si="1"/>
        <v>1.6016967896445997E-2</v>
      </c>
      <c r="G20" s="907">
        <v>315.80097458</v>
      </c>
      <c r="H20" s="1095">
        <f t="shared" si="1"/>
        <v>1.7930328299121171E-2</v>
      </c>
      <c r="I20" s="1377">
        <f t="shared" si="2"/>
        <v>0.15738422561874615</v>
      </c>
      <c r="J20" s="1378">
        <f t="shared" si="3"/>
        <v>0.32909613923749437</v>
      </c>
    </row>
    <row r="21" spans="1:10" ht="20.100000000000001" customHeight="1">
      <c r="A21" s="37" t="s">
        <v>90</v>
      </c>
      <c r="B21" s="38" t="s">
        <v>91</v>
      </c>
      <c r="C21" s="73">
        <v>59.129388849999998</v>
      </c>
      <c r="D21" s="1094">
        <f t="shared" si="0"/>
        <v>4.2436825890553691E-3</v>
      </c>
      <c r="E21" s="73">
        <v>71.80333444</v>
      </c>
      <c r="F21" s="1094">
        <f t="shared" si="1"/>
        <v>4.8402506096841581E-3</v>
      </c>
      <c r="G21" s="907">
        <v>84.842475010000001</v>
      </c>
      <c r="H21" s="1095">
        <f t="shared" si="1"/>
        <v>4.8171270929815123E-3</v>
      </c>
      <c r="I21" s="1377">
        <f t="shared" si="2"/>
        <v>0.21434257712609528</v>
      </c>
      <c r="J21" s="1378">
        <f t="shared" si="3"/>
        <v>0.1815951957063458</v>
      </c>
    </row>
    <row r="22" spans="1:10" ht="20.100000000000001" customHeight="1">
      <c r="A22" s="40">
        <v>10</v>
      </c>
      <c r="B22" s="38" t="s">
        <v>92</v>
      </c>
      <c r="C22" s="73">
        <v>377.00547291000004</v>
      </c>
      <c r="D22" s="1094">
        <f t="shared" si="0"/>
        <v>2.7057468248578943E-2</v>
      </c>
      <c r="E22" s="73">
        <v>449.83029229000005</v>
      </c>
      <c r="F22" s="1094">
        <f t="shared" si="1"/>
        <v>3.0322983793050096E-2</v>
      </c>
      <c r="G22" s="907">
        <v>516.85534981000001</v>
      </c>
      <c r="H22" s="1095">
        <f t="shared" si="1"/>
        <v>2.9345653912485829E-2</v>
      </c>
      <c r="I22" s="1377">
        <f t="shared" si="2"/>
        <v>0.19316647797679315</v>
      </c>
      <c r="J22" s="1378">
        <f t="shared" si="3"/>
        <v>0.14900076466346499</v>
      </c>
    </row>
    <row r="23" spans="1:10" ht="20.100000000000001" customHeight="1">
      <c r="A23" s="41">
        <f t="shared" ref="A23:A34" si="4">A22+1</f>
        <v>11</v>
      </c>
      <c r="B23" s="42" t="s">
        <v>93</v>
      </c>
      <c r="C23" s="73">
        <v>6257.4259626200001</v>
      </c>
      <c r="D23" s="1094">
        <f t="shared" si="0"/>
        <v>0.44909190042936703</v>
      </c>
      <c r="E23" s="73">
        <v>6416.8815800800003</v>
      </c>
      <c r="F23" s="1094">
        <f t="shared" si="1"/>
        <v>0.43256090016553367</v>
      </c>
      <c r="G23" s="907">
        <v>7966.4280156999994</v>
      </c>
      <c r="H23" s="1095">
        <f t="shared" si="1"/>
        <v>0.45231231437074754</v>
      </c>
      <c r="I23" s="1377">
        <f t="shared" si="2"/>
        <v>2.5482621514427914E-2</v>
      </c>
      <c r="J23" s="1378">
        <f t="shared" si="3"/>
        <v>0.24147966832211365</v>
      </c>
    </row>
    <row r="24" spans="1:10" ht="20.100000000000001" customHeight="1">
      <c r="A24" s="41">
        <f t="shared" si="4"/>
        <v>12</v>
      </c>
      <c r="B24" s="42" t="s">
        <v>94</v>
      </c>
      <c r="C24" s="73">
        <v>46.711671630000005</v>
      </c>
      <c r="D24" s="1094">
        <f t="shared" si="0"/>
        <v>3.3524700907153491E-3</v>
      </c>
      <c r="E24" s="73">
        <v>65.469940539999996</v>
      </c>
      <c r="F24" s="1094">
        <f t="shared" si="1"/>
        <v>4.4133175998883395E-3</v>
      </c>
      <c r="G24" s="907">
        <v>101.73390503</v>
      </c>
      <c r="H24" s="1095">
        <f t="shared" si="1"/>
        <v>5.7761769695787325E-3</v>
      </c>
      <c r="I24" s="1377">
        <f t="shared" si="2"/>
        <v>0.40157562886173226</v>
      </c>
      <c r="J24" s="1378">
        <f t="shared" si="3"/>
        <v>0.55390251145629055</v>
      </c>
    </row>
    <row r="25" spans="1:10" ht="20.100000000000001" customHeight="1">
      <c r="A25" s="41">
        <f t="shared" si="4"/>
        <v>13</v>
      </c>
      <c r="B25" s="42" t="s">
        <v>95</v>
      </c>
      <c r="C25" s="73">
        <v>1929.0590518900001</v>
      </c>
      <c r="D25" s="1094">
        <f t="shared" si="0"/>
        <v>0.13844747038621305</v>
      </c>
      <c r="E25" s="73">
        <v>2198.7483615000001</v>
      </c>
      <c r="F25" s="1094">
        <f t="shared" si="1"/>
        <v>0.14821725453691087</v>
      </c>
      <c r="G25" s="907">
        <v>2421.6784545999999</v>
      </c>
      <c r="H25" s="1095">
        <f t="shared" si="1"/>
        <v>0.13749637658222835</v>
      </c>
      <c r="I25" s="1377">
        <f t="shared" si="2"/>
        <v>0.13980355310832568</v>
      </c>
      <c r="J25" s="1378">
        <f t="shared" si="3"/>
        <v>0.10138954370745522</v>
      </c>
    </row>
    <row r="26" spans="1:10" ht="20.100000000000001" customHeight="1">
      <c r="A26" s="41">
        <f t="shared" si="4"/>
        <v>14</v>
      </c>
      <c r="B26" s="42" t="s">
        <v>96</v>
      </c>
      <c r="C26" s="73">
        <v>328.33563423999999</v>
      </c>
      <c r="D26" s="1094">
        <f t="shared" si="0"/>
        <v>2.356446162373518E-2</v>
      </c>
      <c r="E26" s="73">
        <v>353.34568485</v>
      </c>
      <c r="F26" s="1094">
        <f t="shared" si="1"/>
        <v>2.3818972751935598E-2</v>
      </c>
      <c r="G26" s="907">
        <v>372.85932917000002</v>
      </c>
      <c r="H26" s="1095">
        <f t="shared" si="1"/>
        <v>2.1169947908804162E-2</v>
      </c>
      <c r="I26" s="1377">
        <f t="shared" si="2"/>
        <v>7.617220917215059E-2</v>
      </c>
      <c r="J26" s="1378">
        <f t="shared" si="3"/>
        <v>5.5225364725435461E-2</v>
      </c>
    </row>
    <row r="27" spans="1:10" ht="20.100000000000001" customHeight="1">
      <c r="A27" s="41">
        <f t="shared" si="4"/>
        <v>15</v>
      </c>
      <c r="B27" s="42" t="s">
        <v>97</v>
      </c>
      <c r="C27" s="73">
        <v>773.32525437000004</v>
      </c>
      <c r="D27" s="1094">
        <f t="shared" si="0"/>
        <v>5.5501113430614861E-2</v>
      </c>
      <c r="E27" s="73">
        <v>701.11033225999995</v>
      </c>
      <c r="F27" s="1094">
        <f t="shared" si="1"/>
        <v>4.7261728715579793E-2</v>
      </c>
      <c r="G27" s="907">
        <v>681.95311727000001</v>
      </c>
      <c r="H27" s="1095">
        <f t="shared" si="1"/>
        <v>3.8719460234479496E-2</v>
      </c>
      <c r="I27" s="1377">
        <f t="shared" si="2"/>
        <v>-9.3382340356685953E-2</v>
      </c>
      <c r="J27" s="1378">
        <f t="shared" si="3"/>
        <v>-2.7324108786483659E-2</v>
      </c>
    </row>
    <row r="28" spans="1:10" ht="20.100000000000001" customHeight="1">
      <c r="A28" s="41">
        <f t="shared" si="4"/>
        <v>16</v>
      </c>
      <c r="B28" s="42" t="s">
        <v>98</v>
      </c>
      <c r="C28" s="73">
        <v>263.55160503999997</v>
      </c>
      <c r="D28" s="1094">
        <f t="shared" si="0"/>
        <v>1.8914948714641503E-2</v>
      </c>
      <c r="E28" s="73">
        <v>323.52857498000003</v>
      </c>
      <c r="F28" s="1094">
        <f t="shared" si="1"/>
        <v>2.1809006427211709E-2</v>
      </c>
      <c r="G28" s="907">
        <v>343.01727202999996</v>
      </c>
      <c r="H28" s="1095">
        <f t="shared" si="1"/>
        <v>1.9475596324383112E-2</v>
      </c>
      <c r="I28" s="1377">
        <f t="shared" si="2"/>
        <v>0.22757201547263273</v>
      </c>
      <c r="J28" s="1378">
        <f t="shared" si="3"/>
        <v>6.0237946682776586E-2</v>
      </c>
    </row>
    <row r="29" spans="1:10" ht="20.100000000000001" customHeight="1">
      <c r="A29" s="41">
        <f t="shared" si="4"/>
        <v>17</v>
      </c>
      <c r="B29" s="42" t="s">
        <v>99</v>
      </c>
      <c r="C29" s="73">
        <v>75.884811299999996</v>
      </c>
      <c r="D29" s="1094">
        <f>+C29/C$35</f>
        <v>5.4462097232984017E-3</v>
      </c>
      <c r="E29" s="73">
        <v>103.75195595999999</v>
      </c>
      <c r="F29" s="1094">
        <f t="shared" si="1"/>
        <v>6.9939017736139813E-3</v>
      </c>
      <c r="G29" s="907">
        <v>137.75236040999999</v>
      </c>
      <c r="H29" s="1095">
        <f t="shared" si="1"/>
        <v>7.8212078015752456E-3</v>
      </c>
      <c r="I29" s="1377">
        <f t="shared" si="2"/>
        <v>0.36722954412881298</v>
      </c>
      <c r="J29" s="1378">
        <f t="shared" si="3"/>
        <v>0.32770856351959621</v>
      </c>
    </row>
    <row r="30" spans="1:10" ht="20.100000000000001" customHeight="1">
      <c r="A30" s="41">
        <f t="shared" si="4"/>
        <v>18</v>
      </c>
      <c r="B30" s="42" t="s">
        <v>100</v>
      </c>
      <c r="C30" s="73">
        <v>300.35769970000001</v>
      </c>
      <c r="D30" s="1094">
        <f t="shared" si="0"/>
        <v>2.1556501183177899E-2</v>
      </c>
      <c r="E30" s="73">
        <v>322.59176658999996</v>
      </c>
      <c r="F30" s="1094">
        <f t="shared" si="1"/>
        <v>2.1745856332355824E-2</v>
      </c>
      <c r="G30" s="907">
        <v>287.49693307000001</v>
      </c>
      <c r="H30" s="1095">
        <f t="shared" si="1"/>
        <v>1.6323301097443899E-2</v>
      </c>
      <c r="I30" s="1377">
        <f t="shared" si="2"/>
        <v>7.4025293549016852E-2</v>
      </c>
      <c r="J30" s="1378">
        <f t="shared" si="3"/>
        <v>-0.1087902332132486</v>
      </c>
    </row>
    <row r="31" spans="1:10" ht="20.100000000000001" customHeight="1">
      <c r="A31" s="41">
        <f t="shared" si="4"/>
        <v>19</v>
      </c>
      <c r="B31" s="42" t="s">
        <v>101</v>
      </c>
      <c r="C31" s="73">
        <v>22.151485050000002</v>
      </c>
      <c r="D31" s="1094">
        <f t="shared" si="0"/>
        <v>1.5897994763124515E-3</v>
      </c>
      <c r="E31" s="73">
        <v>23.454212260000002</v>
      </c>
      <c r="F31" s="1094">
        <f t="shared" si="1"/>
        <v>1.5810444748354873E-3</v>
      </c>
      <c r="G31" s="907">
        <v>27.15020818</v>
      </c>
      <c r="H31" s="1095">
        <f t="shared" si="1"/>
        <v>1.5415156546122813E-3</v>
      </c>
      <c r="I31" s="1377">
        <f t="shared" si="2"/>
        <v>5.8809926605801102E-2</v>
      </c>
      <c r="J31" s="1378">
        <f t="shared" si="3"/>
        <v>0.15758346002109549</v>
      </c>
    </row>
    <row r="32" spans="1:10" ht="20.100000000000001" customHeight="1">
      <c r="A32" s="41">
        <f t="shared" si="4"/>
        <v>20</v>
      </c>
      <c r="B32" s="38" t="s">
        <v>102</v>
      </c>
      <c r="C32" s="73">
        <v>8.2410599399999995</v>
      </c>
      <c r="D32" s="1094">
        <f t="shared" si="0"/>
        <v>5.9145618216109271E-4</v>
      </c>
      <c r="E32" s="73">
        <v>7.9883616399999999</v>
      </c>
      <c r="F32" s="1094">
        <f t="shared" si="1"/>
        <v>5.3849410476469154E-4</v>
      </c>
      <c r="G32" s="907">
        <v>8.9247225999999991</v>
      </c>
      <c r="H32" s="1095">
        <f t="shared" si="1"/>
        <v>5.067216984032724E-4</v>
      </c>
      <c r="I32" s="1377">
        <f t="shared" si="2"/>
        <v>-3.0663325086796981E-2</v>
      </c>
      <c r="J32" s="1378">
        <f t="shared" si="3"/>
        <v>0.11721564473388052</v>
      </c>
    </row>
    <row r="33" spans="1:47" ht="20.100000000000001" customHeight="1">
      <c r="A33" s="41">
        <f t="shared" si="4"/>
        <v>21</v>
      </c>
      <c r="B33" s="38" t="s">
        <v>103</v>
      </c>
      <c r="C33" s="73">
        <v>117.35136219</v>
      </c>
      <c r="D33" s="1094">
        <f t="shared" si="0"/>
        <v>8.4222404833401814E-3</v>
      </c>
      <c r="E33" s="73">
        <v>131.97455884999999</v>
      </c>
      <c r="F33" s="1094">
        <f t="shared" si="1"/>
        <v>8.8963826529573388E-3</v>
      </c>
      <c r="G33" s="907">
        <v>133.92563054999999</v>
      </c>
      <c r="H33" s="1095">
        <f t="shared" si="1"/>
        <v>7.6039363926028569E-3</v>
      </c>
      <c r="I33" s="1377">
        <f t="shared" si="2"/>
        <v>0.12461036997869714</v>
      </c>
      <c r="J33" s="1378">
        <f t="shared" si="3"/>
        <v>1.4783695562245102E-2</v>
      </c>
    </row>
    <row r="34" spans="1:47" ht="20.100000000000001" customHeight="1" thickBot="1">
      <c r="A34" s="43">
        <f t="shared" si="4"/>
        <v>22</v>
      </c>
      <c r="B34" s="44" t="s">
        <v>104</v>
      </c>
      <c r="C34" s="73">
        <v>997.42540413999996</v>
      </c>
      <c r="D34" s="1094">
        <f t="shared" si="0"/>
        <v>7.1584653651133298E-2</v>
      </c>
      <c r="E34" s="73">
        <v>1132.6762992899999</v>
      </c>
      <c r="F34" s="1094">
        <f t="shared" si="1"/>
        <v>7.6353517437194068E-2</v>
      </c>
      <c r="G34" s="907">
        <v>1522.5848383299999</v>
      </c>
      <c r="H34" s="1095">
        <f t="shared" si="1"/>
        <v>8.6448263976479173E-2</v>
      </c>
      <c r="I34" s="1377">
        <f t="shared" si="2"/>
        <v>0.13560001037532818</v>
      </c>
      <c r="J34" s="1378">
        <f t="shared" si="3"/>
        <v>0.34423651248322934</v>
      </c>
    </row>
    <row r="35" spans="1:47" ht="21" customHeight="1" thickTop="1" thickBot="1">
      <c r="A35" s="45" t="s">
        <v>105</v>
      </c>
      <c r="B35" s="46"/>
      <c r="C35" s="84">
        <f>SUM(C13:C34)</f>
        <v>13933.508835580002</v>
      </c>
      <c r="D35" s="48">
        <f t="shared" si="0"/>
        <v>1</v>
      </c>
      <c r="E35" s="84">
        <f>SUM(E13:E34)</f>
        <v>14834.631557370001</v>
      </c>
      <c r="F35" s="48">
        <f t="shared" si="1"/>
        <v>1</v>
      </c>
      <c r="G35" s="908">
        <v>17612.671073930003</v>
      </c>
      <c r="H35" s="138">
        <f t="shared" si="1"/>
        <v>1</v>
      </c>
      <c r="I35" s="1404">
        <f t="shared" si="2"/>
        <v>6.4673064941756217E-2</v>
      </c>
      <c r="J35" s="1405">
        <f t="shared" si="3"/>
        <v>0.18726717315603586</v>
      </c>
    </row>
    <row r="36" spans="1:47" s="200" customFormat="1" ht="13.5" thickTop="1">
      <c r="A36" s="1291" t="s">
        <v>400</v>
      </c>
      <c r="B36" s="1457"/>
      <c r="C36" s="1457"/>
      <c r="D36" s="1457"/>
      <c r="E36" s="1457"/>
      <c r="F36" s="1457"/>
    </row>
    <row r="37" spans="1:47" ht="18" customHeight="1">
      <c r="A37" s="864" t="s">
        <v>617</v>
      </c>
      <c r="B37" s="87"/>
      <c r="C37" s="190"/>
      <c r="AR37" s="26"/>
      <c r="AS37" s="26"/>
      <c r="AT37" s="26"/>
    </row>
    <row r="38" spans="1:47" s="16" customFormat="1" ht="14.25" customHeight="1">
      <c r="A38" s="852" t="str">
        <f>+data!A1</f>
        <v>Fonte: AT - Autoridade Tributária e Aduaneira</v>
      </c>
      <c r="B38" s="278"/>
      <c r="C38" s="882"/>
      <c r="D38" s="882"/>
      <c r="E38" s="882"/>
      <c r="F38" s="882"/>
      <c r="G38" s="882"/>
      <c r="H38" s="88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row>
    <row r="39" spans="1:47" s="16" customFormat="1" ht="14.25" customHeight="1">
      <c r="A39" s="277" t="str">
        <f>+data!A2</f>
        <v>Data: 2015-11</v>
      </c>
      <c r="B39" s="852"/>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852"/>
      <c r="AP39" s="852"/>
      <c r="AQ39" s="852"/>
    </row>
    <row r="40" spans="1:47">
      <c r="A40" s="277" t="str">
        <f>+data!A3</f>
        <v xml:space="preserve"> </v>
      </c>
      <c r="C40" s="1010"/>
      <c r="D40" s="1010"/>
      <c r="E40" s="1010"/>
      <c r="F40" s="1010"/>
      <c r="G40" s="1010"/>
      <c r="H40" s="1010"/>
      <c r="AR40" s="26"/>
      <c r="AS40" s="26"/>
      <c r="AT40" s="26"/>
      <c r="AU40" s="26"/>
    </row>
    <row r="41" spans="1:47">
      <c r="A41"/>
      <c r="G41" s="845"/>
    </row>
    <row r="42" spans="1:47">
      <c r="A42" s="16"/>
    </row>
  </sheetData>
  <mergeCells count="2">
    <mergeCell ref="I10:J11"/>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F13:F35 D35" formula="1"/>
    <ignoredError sqref="I12" twoDigitTextYear="1"/>
  </ignoredError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0" enableFormatConditionsCalculation="0">
    <tabColor theme="6" tint="0.59999389629810485"/>
    <pageSetUpPr fitToPage="1"/>
  </sheetPr>
  <dimension ref="A1:AS37"/>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2" width="6.5703125" style="26" customWidth="1"/>
    <col min="13" max="13" width="16.28515625" style="26" customWidth="1"/>
    <col min="14" max="14" width="6.5703125" style="26" customWidth="1"/>
    <col min="15" max="15" width="16.28515625" style="26" customWidth="1"/>
    <col min="16" max="16" width="6.5703125" style="26" customWidth="1"/>
    <col min="17" max="17" width="14.7109375" style="26" customWidth="1"/>
    <col min="18" max="18" width="4" style="26" customWidth="1"/>
    <col min="19" max="19" width="12.7109375" style="26" customWidth="1"/>
    <col min="20" max="20" width="6.5703125" style="26" customWidth="1"/>
    <col min="21" max="21" width="14.7109375" style="26" customWidth="1"/>
    <col min="22" max="22" width="6.5703125" style="26" customWidth="1"/>
    <col min="23" max="23" width="14.7109375" style="26" customWidth="1"/>
    <col min="24" max="24" width="5.5703125" style="26" customWidth="1"/>
    <col min="25" max="25" width="13.7109375" style="26" customWidth="1"/>
    <col min="26" max="26" width="6.5703125" style="26" customWidth="1"/>
    <col min="27" max="27" width="14.7109375" style="26" customWidth="1"/>
    <col min="28" max="28" width="6.5703125" style="26" customWidth="1"/>
    <col min="29" max="29" width="14.7109375" style="26" customWidth="1"/>
    <col min="30" max="30" width="6.5703125" style="26" customWidth="1"/>
    <col min="31" max="31" width="13.7109375" style="26" customWidth="1"/>
    <col min="32" max="32" width="6.5703125" style="26" customWidth="1"/>
    <col min="33" max="33" width="14.7109375" style="26" customWidth="1"/>
    <col min="34" max="34" width="6.5703125" style="26" customWidth="1"/>
    <col min="35" max="35" width="13.7109375" style="26" customWidth="1"/>
    <col min="36" max="36" width="5.5703125" style="26" customWidth="1"/>
    <col min="37" max="37" width="14.7109375" style="26" customWidth="1"/>
    <col min="38" max="38" width="5.5703125" style="26" customWidth="1"/>
    <col min="39" max="39" width="14.7109375" style="26" customWidth="1"/>
    <col min="40" max="40" width="7.5703125" style="26" customWidth="1"/>
    <col min="41" max="41" width="18.28515625" style="26" customWidth="1"/>
    <col min="42" max="42" width="5.5703125" style="26" customWidth="1"/>
    <col min="43" max="43" width="14.7109375" style="26" customWidth="1"/>
    <col min="44" max="44" width="7.5703125" style="26" customWidth="1"/>
    <col min="45" max="45" width="17.28515625" style="26" customWidth="1"/>
  </cols>
  <sheetData>
    <row r="1" spans="1:45" s="195" customFormat="1" ht="27.75">
      <c r="A1" s="1183" t="s">
        <v>707</v>
      </c>
      <c r="B1" s="206"/>
      <c r="C1" s="206"/>
      <c r="D1" s="206"/>
      <c r="E1" s="206"/>
      <c r="F1" s="206"/>
      <c r="G1" s="206"/>
      <c r="H1" s="206"/>
      <c r="I1" s="206"/>
    </row>
    <row r="2" spans="1:45" s="195" customFormat="1"/>
    <row r="3" spans="1:45" s="454" customFormat="1" ht="26.25">
      <c r="A3" s="706" t="s">
        <v>544</v>
      </c>
      <c r="C3" s="662"/>
      <c r="D3" s="662"/>
      <c r="E3" s="662"/>
      <c r="F3" s="662"/>
      <c r="G3" s="662"/>
      <c r="H3" s="662"/>
    </row>
    <row r="4" spans="1:45"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row>
    <row r="5" spans="1:45" s="454" customFormat="1" ht="27" customHeight="1">
      <c r="A5" s="690" t="s">
        <v>803</v>
      </c>
      <c r="B5" s="1338"/>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row>
    <row r="6" spans="1:45" ht="21" customHeight="1">
      <c r="A6" s="697" t="s">
        <v>804</v>
      </c>
      <c r="B6" s="2"/>
      <c r="C6" s="27"/>
      <c r="D6" s="27"/>
      <c r="E6" s="27"/>
      <c r="F6" s="27"/>
      <c r="G6" s="27"/>
      <c r="H6" s="27"/>
      <c r="I6" s="27"/>
    </row>
    <row r="7" spans="1:45" ht="25.5" customHeight="1">
      <c r="A7" s="272" t="s">
        <v>153</v>
      </c>
      <c r="B7" s="272"/>
      <c r="C7" s="272"/>
      <c r="D7" s="272"/>
      <c r="E7" s="272"/>
      <c r="F7" s="272"/>
      <c r="G7" s="272"/>
      <c r="H7" s="272"/>
      <c r="I7" s="272"/>
    </row>
    <row r="8" spans="1:45" ht="25.5" customHeight="1" thickBot="1">
      <c r="A8" s="272"/>
      <c r="B8" s="272"/>
      <c r="C8" s="272"/>
      <c r="D8" s="272"/>
      <c r="E8" s="272"/>
      <c r="F8" s="272"/>
      <c r="G8" s="272"/>
      <c r="H8" s="272"/>
      <c r="I8" s="272"/>
    </row>
    <row r="9" spans="1:45" ht="24" customHeight="1" thickTop="1">
      <c r="A9" s="1617" t="s">
        <v>72</v>
      </c>
      <c r="B9" s="29"/>
      <c r="C9" s="264"/>
      <c r="D9" s="90"/>
      <c r="E9" s="264"/>
      <c r="F9" s="722"/>
      <c r="G9" s="1204"/>
      <c r="H9" s="116"/>
      <c r="I9" s="1620" t="s">
        <v>435</v>
      </c>
      <c r="J9" s="1621"/>
    </row>
    <row r="10" spans="1:45" ht="13.5" thickBot="1">
      <c r="A10" s="1618"/>
      <c r="B10" s="30" t="s">
        <v>58</v>
      </c>
      <c r="C10" s="118">
        <v>2012</v>
      </c>
      <c r="D10" s="117" t="s">
        <v>73</v>
      </c>
      <c r="E10" s="118">
        <v>2013</v>
      </c>
      <c r="F10" s="118" t="s">
        <v>73</v>
      </c>
      <c r="G10" s="1205">
        <v>2014</v>
      </c>
      <c r="H10" s="1206" t="s">
        <v>73</v>
      </c>
      <c r="I10" s="1622"/>
      <c r="J10" s="1623"/>
    </row>
    <row r="11" spans="1:45" ht="14.25" thickTop="1" thickBot="1">
      <c r="A11" s="1619"/>
      <c r="B11" s="34"/>
      <c r="C11" s="266"/>
      <c r="D11" s="94"/>
      <c r="E11" s="266"/>
      <c r="F11" s="724"/>
      <c r="G11" s="1207"/>
      <c r="H11" s="94"/>
      <c r="I11" s="1427" t="s">
        <v>630</v>
      </c>
      <c r="J11" s="1428" t="s">
        <v>710</v>
      </c>
    </row>
    <row r="12" spans="1:45" ht="19.5" customHeight="1" thickTop="1">
      <c r="A12" s="35" t="s">
        <v>74</v>
      </c>
      <c r="B12" s="36" t="s">
        <v>75</v>
      </c>
      <c r="C12" s="905">
        <v>0</v>
      </c>
      <c r="D12" s="1231" t="s">
        <v>155</v>
      </c>
      <c r="E12" s="905">
        <v>0</v>
      </c>
      <c r="F12" s="1233" t="s">
        <v>155</v>
      </c>
      <c r="G12" s="906">
        <v>828</v>
      </c>
      <c r="H12" s="1229">
        <f>+G12/$G$34</f>
        <v>5.3540252182347238E-2</v>
      </c>
      <c r="I12" s="1443" t="s">
        <v>155</v>
      </c>
      <c r="J12" s="1444" t="s">
        <v>155</v>
      </c>
    </row>
    <row r="13" spans="1:45" ht="19.5" customHeight="1">
      <c r="A13" s="37" t="s">
        <v>76</v>
      </c>
      <c r="B13" s="38" t="s">
        <v>77</v>
      </c>
      <c r="C13" s="73">
        <v>0</v>
      </c>
      <c r="D13" s="1232" t="s">
        <v>155</v>
      </c>
      <c r="E13" s="73">
        <v>0</v>
      </c>
      <c r="F13" s="1232" t="s">
        <v>155</v>
      </c>
      <c r="G13" s="907">
        <v>160</v>
      </c>
      <c r="H13" s="1230">
        <f t="shared" ref="H13:H33" si="0">+G13/$G$34</f>
        <v>1.0345942450695119E-2</v>
      </c>
      <c r="I13" s="1379" t="s">
        <v>155</v>
      </c>
      <c r="J13" s="1380" t="s">
        <v>155</v>
      </c>
    </row>
    <row r="14" spans="1:45" ht="19.5" customHeight="1">
      <c r="A14" s="37" t="s">
        <v>78</v>
      </c>
      <c r="B14" s="38" t="s">
        <v>79</v>
      </c>
      <c r="C14" s="73">
        <v>0</v>
      </c>
      <c r="D14" s="1232" t="s">
        <v>155</v>
      </c>
      <c r="E14" s="73">
        <v>0</v>
      </c>
      <c r="F14" s="1232" t="s">
        <v>155</v>
      </c>
      <c r="G14" s="907">
        <v>1104</v>
      </c>
      <c r="H14" s="1230">
        <f t="shared" si="0"/>
        <v>7.1387002909796313E-2</v>
      </c>
      <c r="I14" s="1379" t="s">
        <v>155</v>
      </c>
      <c r="J14" s="1380" t="s">
        <v>155</v>
      </c>
    </row>
    <row r="15" spans="1:45" ht="19.5" customHeight="1">
      <c r="A15" s="37" t="s">
        <v>80</v>
      </c>
      <c r="B15" s="38" t="s">
        <v>81</v>
      </c>
      <c r="C15" s="73">
        <v>0</v>
      </c>
      <c r="D15" s="1232" t="s">
        <v>155</v>
      </c>
      <c r="E15" s="73">
        <v>0</v>
      </c>
      <c r="F15" s="1232" t="s">
        <v>155</v>
      </c>
      <c r="G15" s="907">
        <v>318</v>
      </c>
      <c r="H15" s="1230">
        <f t="shared" si="0"/>
        <v>2.0562560620756547E-2</v>
      </c>
      <c r="I15" s="1379" t="s">
        <v>155</v>
      </c>
      <c r="J15" s="1380" t="s">
        <v>155</v>
      </c>
    </row>
    <row r="16" spans="1:45" ht="19.5" customHeight="1">
      <c r="A16" s="37" t="s">
        <v>82</v>
      </c>
      <c r="B16" s="38" t="s">
        <v>83</v>
      </c>
      <c r="C16" s="73">
        <v>0</v>
      </c>
      <c r="D16" s="1232" t="s">
        <v>155</v>
      </c>
      <c r="E16" s="73">
        <v>0</v>
      </c>
      <c r="F16" s="1232" t="s">
        <v>155</v>
      </c>
      <c r="G16" s="907">
        <v>347</v>
      </c>
      <c r="H16" s="1230">
        <f t="shared" si="0"/>
        <v>2.2437762689945039E-2</v>
      </c>
      <c r="I16" s="1379" t="s">
        <v>155</v>
      </c>
      <c r="J16" s="1380" t="s">
        <v>155</v>
      </c>
    </row>
    <row r="17" spans="1:10" ht="19.5" customHeight="1">
      <c r="A17" s="37" t="s">
        <v>84</v>
      </c>
      <c r="B17" s="38" t="s">
        <v>85</v>
      </c>
      <c r="C17" s="73">
        <v>0</v>
      </c>
      <c r="D17" s="1232" t="s">
        <v>155</v>
      </c>
      <c r="E17" s="73">
        <v>0</v>
      </c>
      <c r="F17" s="1232" t="s">
        <v>155</v>
      </c>
      <c r="G17" s="907">
        <v>543</v>
      </c>
      <c r="H17" s="1230">
        <f t="shared" si="0"/>
        <v>3.5111542192046555E-2</v>
      </c>
      <c r="I17" s="1379" t="s">
        <v>155</v>
      </c>
      <c r="J17" s="1380" t="s">
        <v>155</v>
      </c>
    </row>
    <row r="18" spans="1:10" ht="19.5" customHeight="1">
      <c r="A18" s="37" t="s">
        <v>86</v>
      </c>
      <c r="B18" s="38" t="s">
        <v>87</v>
      </c>
      <c r="C18" s="73">
        <v>0</v>
      </c>
      <c r="D18" s="1232" t="s">
        <v>155</v>
      </c>
      <c r="E18" s="73">
        <v>0</v>
      </c>
      <c r="F18" s="1232" t="s">
        <v>155</v>
      </c>
      <c r="G18" s="907">
        <v>310</v>
      </c>
      <c r="H18" s="1230">
        <f t="shared" si="0"/>
        <v>2.0045263498221791E-2</v>
      </c>
      <c r="I18" s="1379" t="s">
        <v>155</v>
      </c>
      <c r="J18" s="1380" t="s">
        <v>155</v>
      </c>
    </row>
    <row r="19" spans="1:10" ht="19.5" customHeight="1">
      <c r="A19" s="37" t="s">
        <v>88</v>
      </c>
      <c r="B19" s="38" t="s">
        <v>89</v>
      </c>
      <c r="C19" s="73">
        <v>0</v>
      </c>
      <c r="D19" s="1232" t="s">
        <v>155</v>
      </c>
      <c r="E19" s="73">
        <v>0</v>
      </c>
      <c r="F19" s="1232" t="s">
        <v>155</v>
      </c>
      <c r="G19" s="907">
        <v>590</v>
      </c>
      <c r="H19" s="1230">
        <f t="shared" si="0"/>
        <v>3.8150662786938246E-2</v>
      </c>
      <c r="I19" s="1379" t="s">
        <v>155</v>
      </c>
      <c r="J19" s="1380" t="s">
        <v>155</v>
      </c>
    </row>
    <row r="20" spans="1:10" ht="19.5" customHeight="1">
      <c r="A20" s="37" t="s">
        <v>90</v>
      </c>
      <c r="B20" s="38" t="s">
        <v>91</v>
      </c>
      <c r="C20" s="73">
        <v>0</v>
      </c>
      <c r="D20" s="1232" t="s">
        <v>155</v>
      </c>
      <c r="E20" s="73">
        <v>0</v>
      </c>
      <c r="F20" s="1232" t="s">
        <v>155</v>
      </c>
      <c r="G20" s="907">
        <v>327</v>
      </c>
      <c r="H20" s="1230">
        <f t="shared" si="0"/>
        <v>2.1144519883608149E-2</v>
      </c>
      <c r="I20" s="1379" t="s">
        <v>155</v>
      </c>
      <c r="J20" s="1380" t="s">
        <v>155</v>
      </c>
    </row>
    <row r="21" spans="1:10" ht="19.5" customHeight="1">
      <c r="A21" s="40">
        <v>10</v>
      </c>
      <c r="B21" s="38" t="s">
        <v>92</v>
      </c>
      <c r="C21" s="73">
        <v>0</v>
      </c>
      <c r="D21" s="1232" t="s">
        <v>155</v>
      </c>
      <c r="E21" s="73">
        <v>0</v>
      </c>
      <c r="F21" s="1232" t="s">
        <v>155</v>
      </c>
      <c r="G21" s="907">
        <v>521</v>
      </c>
      <c r="H21" s="1230">
        <f t="shared" si="0"/>
        <v>3.3688975105075979E-2</v>
      </c>
      <c r="I21" s="1379" t="s">
        <v>155</v>
      </c>
      <c r="J21" s="1380" t="s">
        <v>155</v>
      </c>
    </row>
    <row r="22" spans="1:10" ht="19.5" customHeight="1">
      <c r="A22" s="41">
        <v>11</v>
      </c>
      <c r="B22" s="42" t="s">
        <v>93</v>
      </c>
      <c r="C22" s="73">
        <v>0</v>
      </c>
      <c r="D22" s="1232" t="s">
        <v>155</v>
      </c>
      <c r="E22" s="73">
        <v>0</v>
      </c>
      <c r="F22" s="1232" t="s">
        <v>155</v>
      </c>
      <c r="G22" s="907">
        <v>4459</v>
      </c>
      <c r="H22" s="1230">
        <f t="shared" si="0"/>
        <v>0.28832848367280955</v>
      </c>
      <c r="I22" s="1379" t="s">
        <v>155</v>
      </c>
      <c r="J22" s="1380" t="s">
        <v>155</v>
      </c>
    </row>
    <row r="23" spans="1:10" ht="19.5" customHeight="1">
      <c r="A23" s="41">
        <v>12</v>
      </c>
      <c r="B23" s="42" t="s">
        <v>94</v>
      </c>
      <c r="C23" s="73">
        <v>0</v>
      </c>
      <c r="D23" s="1232" t="s">
        <v>155</v>
      </c>
      <c r="E23" s="73">
        <v>0</v>
      </c>
      <c r="F23" s="1232" t="s">
        <v>155</v>
      </c>
      <c r="G23" s="907">
        <v>168</v>
      </c>
      <c r="H23" s="1230">
        <f t="shared" si="0"/>
        <v>1.0863239573229874E-2</v>
      </c>
      <c r="I23" s="1379" t="s">
        <v>155</v>
      </c>
      <c r="J23" s="1380" t="s">
        <v>155</v>
      </c>
    </row>
    <row r="24" spans="1:10" ht="19.5" customHeight="1">
      <c r="A24" s="41">
        <v>13</v>
      </c>
      <c r="B24" s="42" t="s">
        <v>95</v>
      </c>
      <c r="C24" s="73">
        <v>0</v>
      </c>
      <c r="D24" s="1232" t="s">
        <v>155</v>
      </c>
      <c r="E24" s="73">
        <v>0</v>
      </c>
      <c r="F24" s="1232" t="s">
        <v>155</v>
      </c>
      <c r="G24" s="907">
        <v>2481</v>
      </c>
      <c r="H24" s="1230">
        <f t="shared" si="0"/>
        <v>0.16042677012609116</v>
      </c>
      <c r="I24" s="1379" t="s">
        <v>155</v>
      </c>
      <c r="J24" s="1380" t="s">
        <v>155</v>
      </c>
    </row>
    <row r="25" spans="1:10" ht="19.5" customHeight="1">
      <c r="A25" s="41">
        <v>14</v>
      </c>
      <c r="B25" s="42" t="s">
        <v>96</v>
      </c>
      <c r="C25" s="73">
        <v>0</v>
      </c>
      <c r="D25" s="1232" t="s">
        <v>155</v>
      </c>
      <c r="E25" s="73">
        <v>0</v>
      </c>
      <c r="F25" s="1232" t="s">
        <v>155</v>
      </c>
      <c r="G25" s="907">
        <v>603</v>
      </c>
      <c r="H25" s="1230">
        <f t="shared" si="0"/>
        <v>3.8991270611057227E-2</v>
      </c>
      <c r="I25" s="1379" t="s">
        <v>155</v>
      </c>
      <c r="J25" s="1380" t="s">
        <v>155</v>
      </c>
    </row>
    <row r="26" spans="1:10" ht="19.5" customHeight="1">
      <c r="A26" s="41">
        <v>15</v>
      </c>
      <c r="B26" s="42" t="s">
        <v>97</v>
      </c>
      <c r="C26" s="73">
        <v>0</v>
      </c>
      <c r="D26" s="1232" t="s">
        <v>155</v>
      </c>
      <c r="E26" s="73">
        <v>0</v>
      </c>
      <c r="F26" s="1232" t="s">
        <v>155</v>
      </c>
      <c r="G26" s="907">
        <v>762</v>
      </c>
      <c r="H26" s="1230">
        <f t="shared" si="0"/>
        <v>4.9272550921435503E-2</v>
      </c>
      <c r="I26" s="1379" t="s">
        <v>155</v>
      </c>
      <c r="J26" s="1380" t="s">
        <v>155</v>
      </c>
    </row>
    <row r="27" spans="1:10" ht="19.5" customHeight="1">
      <c r="A27" s="41">
        <v>16</v>
      </c>
      <c r="B27" s="42" t="s">
        <v>98</v>
      </c>
      <c r="C27" s="73">
        <v>0</v>
      </c>
      <c r="D27" s="1232" t="s">
        <v>155</v>
      </c>
      <c r="E27" s="73">
        <v>0</v>
      </c>
      <c r="F27" s="1232" t="s">
        <v>155</v>
      </c>
      <c r="G27" s="907">
        <v>293</v>
      </c>
      <c r="H27" s="1230">
        <f t="shared" si="0"/>
        <v>1.8946007112835436E-2</v>
      </c>
      <c r="I27" s="1379" t="s">
        <v>155</v>
      </c>
      <c r="J27" s="1380" t="s">
        <v>155</v>
      </c>
    </row>
    <row r="28" spans="1:10" ht="19.5" customHeight="1">
      <c r="A28" s="41">
        <v>17</v>
      </c>
      <c r="B28" s="42" t="s">
        <v>99</v>
      </c>
      <c r="C28" s="73">
        <v>0</v>
      </c>
      <c r="D28" s="1232" t="s">
        <v>155</v>
      </c>
      <c r="E28" s="73">
        <v>0</v>
      </c>
      <c r="F28" s="1232" t="s">
        <v>155</v>
      </c>
      <c r="G28" s="907">
        <v>346</v>
      </c>
      <c r="H28" s="1230">
        <f t="shared" si="0"/>
        <v>2.2373100549628194E-2</v>
      </c>
      <c r="I28" s="1379" t="s">
        <v>155</v>
      </c>
      <c r="J28" s="1380" t="s">
        <v>155</v>
      </c>
    </row>
    <row r="29" spans="1:10" ht="19.5" customHeight="1">
      <c r="A29" s="41">
        <v>18</v>
      </c>
      <c r="B29" s="42" t="s">
        <v>100</v>
      </c>
      <c r="C29" s="73">
        <v>0</v>
      </c>
      <c r="D29" s="1232" t="s">
        <v>155</v>
      </c>
      <c r="E29" s="73">
        <v>0</v>
      </c>
      <c r="F29" s="1232" t="s">
        <v>155</v>
      </c>
      <c r="G29" s="907">
        <v>493</v>
      </c>
      <c r="H29" s="1230">
        <f t="shared" si="0"/>
        <v>3.1878435176204332E-2</v>
      </c>
      <c r="I29" s="1379" t="s">
        <v>155</v>
      </c>
      <c r="J29" s="1380" t="s">
        <v>155</v>
      </c>
    </row>
    <row r="30" spans="1:10" ht="19.5" customHeight="1">
      <c r="A30" s="41">
        <v>19</v>
      </c>
      <c r="B30" s="42" t="s">
        <v>101</v>
      </c>
      <c r="C30" s="73">
        <v>0</v>
      </c>
      <c r="D30" s="1232" t="s">
        <v>155</v>
      </c>
      <c r="E30" s="73">
        <v>0</v>
      </c>
      <c r="F30" s="1232" t="s">
        <v>155</v>
      </c>
      <c r="G30" s="907">
        <v>34</v>
      </c>
      <c r="H30" s="1230">
        <f t="shared" si="0"/>
        <v>2.1985127707727127E-3</v>
      </c>
      <c r="I30" s="1379" t="s">
        <v>155</v>
      </c>
      <c r="J30" s="1380" t="s">
        <v>155</v>
      </c>
    </row>
    <row r="31" spans="1:10" ht="19.5" customHeight="1">
      <c r="A31" s="41">
        <v>20</v>
      </c>
      <c r="B31" s="38" t="s">
        <v>102</v>
      </c>
      <c r="C31" s="73">
        <v>0</v>
      </c>
      <c r="D31" s="1232" t="s">
        <v>155</v>
      </c>
      <c r="E31" s="73">
        <v>0</v>
      </c>
      <c r="F31" s="1232" t="s">
        <v>155</v>
      </c>
      <c r="G31" s="907">
        <v>8</v>
      </c>
      <c r="H31" s="1230">
        <f t="shared" si="0"/>
        <v>5.1729712253475589E-4</v>
      </c>
      <c r="I31" s="1379" t="s">
        <v>155</v>
      </c>
      <c r="J31" s="1380" t="s">
        <v>155</v>
      </c>
    </row>
    <row r="32" spans="1:10" ht="19.5" customHeight="1">
      <c r="A32" s="41">
        <v>21</v>
      </c>
      <c r="B32" s="38" t="s">
        <v>103</v>
      </c>
      <c r="C32" s="73">
        <v>0</v>
      </c>
      <c r="D32" s="1232" t="s">
        <v>155</v>
      </c>
      <c r="E32" s="73">
        <v>0</v>
      </c>
      <c r="F32" s="1232" t="s">
        <v>155</v>
      </c>
      <c r="G32" s="907">
        <v>52</v>
      </c>
      <c r="H32" s="1230">
        <f t="shared" si="0"/>
        <v>3.3624312964759132E-3</v>
      </c>
      <c r="I32" s="1379" t="s">
        <v>155</v>
      </c>
      <c r="J32" s="1380" t="s">
        <v>155</v>
      </c>
    </row>
    <row r="33" spans="1:10" ht="19.5" customHeight="1" thickBot="1">
      <c r="A33" s="43">
        <v>22</v>
      </c>
      <c r="B33" s="44" t="s">
        <v>104</v>
      </c>
      <c r="C33" s="73">
        <v>0</v>
      </c>
      <c r="D33" s="1232" t="s">
        <v>155</v>
      </c>
      <c r="E33" s="73">
        <v>0</v>
      </c>
      <c r="F33" s="1232" t="s">
        <v>155</v>
      </c>
      <c r="G33" s="907">
        <v>718</v>
      </c>
      <c r="H33" s="1230">
        <f t="shared" si="0"/>
        <v>4.6427416747494343E-2</v>
      </c>
      <c r="I33" s="1379" t="s">
        <v>155</v>
      </c>
      <c r="J33" s="1380" t="s">
        <v>155</v>
      </c>
    </row>
    <row r="34" spans="1:10" ht="19.5" customHeight="1" thickTop="1" thickBot="1">
      <c r="A34" s="45" t="s">
        <v>105</v>
      </c>
      <c r="B34" s="46"/>
      <c r="C34" s="84">
        <v>0</v>
      </c>
      <c r="D34" s="1201" t="s">
        <v>155</v>
      </c>
      <c r="E34" s="84">
        <v>0</v>
      </c>
      <c r="F34" s="1201" t="s">
        <v>155</v>
      </c>
      <c r="G34" s="908">
        <v>15465</v>
      </c>
      <c r="H34" s="1234">
        <f>SUM(H12:H33)</f>
        <v>1</v>
      </c>
      <c r="I34" s="1404" t="s">
        <v>155</v>
      </c>
      <c r="J34" s="1405" t="s">
        <v>155</v>
      </c>
    </row>
    <row r="35" spans="1:10" s="200" customFormat="1" ht="13.5" thickTop="1">
      <c r="A35" s="1291" t="s">
        <v>400</v>
      </c>
      <c r="B35" s="1457"/>
      <c r="C35" s="1457"/>
      <c r="D35" s="1457"/>
      <c r="E35" s="1457"/>
      <c r="F35" s="1457"/>
    </row>
    <row r="36" spans="1:10" ht="14.25" customHeight="1">
      <c r="A36" s="880" t="str">
        <f>+data!A1</f>
        <v>Fonte: AT - Autoridade Tributária e Aduaneira</v>
      </c>
      <c r="B36" s="51"/>
      <c r="C36" s="52"/>
    </row>
    <row r="37" spans="1:10" ht="14.25" customHeight="1">
      <c r="A37" s="852" t="str">
        <f>+data!A2</f>
        <v>Data: 2015-11</v>
      </c>
      <c r="B37" s="278"/>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I11" twoDigitTextYea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1" enableFormatConditionsCalculation="0">
    <tabColor theme="6" tint="0.59999389629810485"/>
    <pageSetUpPr fitToPage="1"/>
  </sheetPr>
  <dimension ref="A1:BB37"/>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3.85546875" style="26" customWidth="1"/>
    <col min="12" max="12" width="3.7109375" style="26" customWidth="1"/>
    <col min="13" max="18" width="9.42578125" style="26" customWidth="1"/>
    <col min="19" max="19" width="6.5703125" style="26" customWidth="1"/>
    <col min="20" max="20" width="14.7109375" style="26" customWidth="1"/>
    <col min="21" max="21" width="6.5703125" style="26" customWidth="1"/>
    <col min="22" max="22" width="16.28515625" style="26" customWidth="1"/>
    <col min="23" max="23" width="6.5703125" style="26" customWidth="1"/>
    <col min="24" max="24" width="16.28515625" style="26" customWidth="1"/>
    <col min="25" max="25" width="6.5703125" style="26" customWidth="1"/>
    <col min="26" max="26" width="14.7109375" style="26" customWidth="1"/>
    <col min="27" max="27" width="4" style="26" customWidth="1"/>
    <col min="28" max="28" width="12.7109375" style="26" customWidth="1"/>
    <col min="29" max="29" width="6.5703125" style="26" customWidth="1"/>
    <col min="30" max="30" width="14.7109375" style="26" customWidth="1"/>
    <col min="31" max="31" width="6.5703125" style="26" customWidth="1"/>
    <col min="32" max="32" width="14.7109375" style="26" customWidth="1"/>
    <col min="33" max="33" width="5.5703125" style="26" customWidth="1"/>
    <col min="34" max="34" width="13.7109375" style="26" customWidth="1"/>
    <col min="35" max="35" width="6.5703125" style="26" customWidth="1"/>
    <col min="36" max="36" width="14.7109375" style="26" customWidth="1"/>
    <col min="37" max="37" width="6.5703125" style="26" customWidth="1"/>
    <col min="38" max="38" width="14.7109375" style="26" customWidth="1"/>
    <col min="39" max="39" width="6.5703125" style="26" customWidth="1"/>
    <col min="40" max="40" width="13.7109375" style="26" customWidth="1"/>
    <col min="41" max="41" width="6.5703125" style="26" customWidth="1"/>
    <col min="42" max="42" width="14.7109375" style="26" customWidth="1"/>
    <col min="43" max="43" width="6.5703125" style="26" customWidth="1"/>
    <col min="44" max="44" width="13.7109375" style="26" customWidth="1"/>
    <col min="45" max="45" width="5.5703125" style="26" customWidth="1"/>
    <col min="46" max="46" width="14.7109375" style="26" customWidth="1"/>
    <col min="47" max="47" width="5.5703125" style="26" customWidth="1"/>
    <col min="48" max="48" width="14.7109375" style="26" customWidth="1"/>
    <col min="49" max="49" width="7.5703125" style="26" customWidth="1"/>
    <col min="50" max="50" width="18.28515625" style="26" customWidth="1"/>
    <col min="51" max="51" width="5.5703125" style="26" customWidth="1"/>
    <col min="52" max="52" width="14.7109375" style="26" customWidth="1"/>
    <col min="53" max="53" width="7.5703125" style="26" customWidth="1"/>
    <col min="54" max="54" width="17.28515625" style="26" customWidth="1"/>
  </cols>
  <sheetData>
    <row r="1" spans="1:54" s="195" customFormat="1" ht="27.75">
      <c r="A1" s="1183" t="s">
        <v>707</v>
      </c>
      <c r="B1" s="206"/>
      <c r="C1" s="206"/>
      <c r="D1" s="206"/>
      <c r="E1" s="206"/>
      <c r="F1" s="206"/>
      <c r="G1" s="206"/>
      <c r="H1" s="206"/>
      <c r="I1" s="206"/>
    </row>
    <row r="2" spans="1:54" s="195" customFormat="1"/>
    <row r="3" spans="1:54" s="454" customFormat="1" ht="26.25">
      <c r="A3" s="706" t="s">
        <v>545</v>
      </c>
      <c r="C3" s="662"/>
      <c r="D3" s="662"/>
      <c r="E3" s="662"/>
      <c r="F3" s="662"/>
      <c r="G3" s="662"/>
      <c r="H3" s="662"/>
    </row>
    <row r="4" spans="1:54"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row>
    <row r="5" spans="1:54" s="454" customFormat="1" ht="27" customHeight="1">
      <c r="A5" s="690" t="s">
        <v>803</v>
      </c>
      <c r="B5" s="1338"/>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row>
    <row r="6" spans="1:54" ht="21" customHeight="1">
      <c r="A6" s="697" t="s">
        <v>804</v>
      </c>
      <c r="B6" s="2"/>
      <c r="C6" s="27"/>
      <c r="D6" s="27"/>
      <c r="E6" s="27"/>
      <c r="F6" s="27"/>
      <c r="G6" s="27"/>
      <c r="H6" s="27"/>
      <c r="I6" s="27"/>
    </row>
    <row r="7" spans="1:54" ht="25.5" customHeight="1">
      <c r="A7" s="272" t="s">
        <v>106</v>
      </c>
      <c r="B7" s="272"/>
      <c r="C7" s="272"/>
      <c r="D7" s="272"/>
      <c r="E7" s="272"/>
      <c r="F7" s="272"/>
      <c r="G7" s="272"/>
      <c r="H7" s="272"/>
      <c r="I7" s="272"/>
    </row>
    <row r="8" spans="1:54" ht="25.5" customHeight="1" thickBot="1">
      <c r="A8" s="272"/>
      <c r="B8" s="272"/>
      <c r="C8" s="272"/>
      <c r="D8" s="272"/>
      <c r="E8" s="272"/>
      <c r="F8" s="272"/>
      <c r="G8" s="272"/>
      <c r="H8" s="272"/>
      <c r="I8" s="272"/>
    </row>
    <row r="9" spans="1:54" ht="24" customHeight="1" thickTop="1">
      <c r="A9" s="1617" t="s">
        <v>72</v>
      </c>
      <c r="B9" s="29"/>
      <c r="C9" s="264"/>
      <c r="D9" s="90"/>
      <c r="E9" s="264"/>
      <c r="F9" s="722"/>
      <c r="G9" s="1204"/>
      <c r="H9" s="116"/>
      <c r="I9" s="1620" t="s">
        <v>435</v>
      </c>
      <c r="J9" s="1621"/>
    </row>
    <row r="10" spans="1:54" ht="13.5" thickBot="1">
      <c r="A10" s="1618"/>
      <c r="B10" s="30" t="s">
        <v>58</v>
      </c>
      <c r="C10" s="118">
        <v>2012</v>
      </c>
      <c r="D10" s="117" t="s">
        <v>73</v>
      </c>
      <c r="E10" s="118">
        <v>2013</v>
      </c>
      <c r="F10" s="118" t="s">
        <v>73</v>
      </c>
      <c r="G10" s="1205">
        <v>2014</v>
      </c>
      <c r="H10" s="1206" t="s">
        <v>73</v>
      </c>
      <c r="I10" s="1622"/>
      <c r="J10" s="1623"/>
    </row>
    <row r="11" spans="1:54" ht="14.25" thickTop="1" thickBot="1">
      <c r="A11" s="1619"/>
      <c r="B11" s="34"/>
      <c r="C11" s="266"/>
      <c r="D11" s="94"/>
      <c r="E11" s="266"/>
      <c r="F11" s="724"/>
      <c r="G11" s="1207"/>
      <c r="H11" s="94"/>
      <c r="I11" s="1427" t="s">
        <v>630</v>
      </c>
      <c r="J11" s="1428" t="s">
        <v>710</v>
      </c>
    </row>
    <row r="12" spans="1:54" ht="19.5" customHeight="1" thickTop="1">
      <c r="A12" s="35" t="s">
        <v>74</v>
      </c>
      <c r="B12" s="36" t="s">
        <v>75</v>
      </c>
      <c r="C12" s="905">
        <v>0</v>
      </c>
      <c r="D12" s="1231" t="s">
        <v>155</v>
      </c>
      <c r="E12" s="905">
        <v>0</v>
      </c>
      <c r="F12" s="1233" t="s">
        <v>155</v>
      </c>
      <c r="G12" s="906">
        <v>5.1098337300000001</v>
      </c>
      <c r="H12" s="1229">
        <f>+G12/$G$34</f>
        <v>5.4508793885575876E-2</v>
      </c>
      <c r="I12" s="1443" t="s">
        <v>155</v>
      </c>
      <c r="J12" s="1444" t="s">
        <v>155</v>
      </c>
    </row>
    <row r="13" spans="1:54" ht="19.5" customHeight="1">
      <c r="A13" s="37" t="s">
        <v>76</v>
      </c>
      <c r="B13" s="38" t="s">
        <v>77</v>
      </c>
      <c r="C13" s="73">
        <v>0</v>
      </c>
      <c r="D13" s="1232" t="s">
        <v>155</v>
      </c>
      <c r="E13" s="73">
        <v>0</v>
      </c>
      <c r="F13" s="1232" t="s">
        <v>155</v>
      </c>
      <c r="G13" s="907">
        <v>1.0434066800000001</v>
      </c>
      <c r="H13" s="1230">
        <f t="shared" ref="H13:H33" si="0">+G13/$G$34</f>
        <v>1.1130467773352193E-2</v>
      </c>
      <c r="I13" s="1379" t="s">
        <v>155</v>
      </c>
      <c r="J13" s="1380" t="s">
        <v>155</v>
      </c>
    </row>
    <row r="14" spans="1:54" ht="19.5" customHeight="1">
      <c r="A14" s="37" t="s">
        <v>78</v>
      </c>
      <c r="B14" s="38" t="s">
        <v>79</v>
      </c>
      <c r="C14" s="73">
        <v>0</v>
      </c>
      <c r="D14" s="1232" t="s">
        <v>155</v>
      </c>
      <c r="E14" s="73">
        <v>0</v>
      </c>
      <c r="F14" s="1232" t="s">
        <v>155</v>
      </c>
      <c r="G14" s="907">
        <v>6.8589803300000005</v>
      </c>
      <c r="H14" s="1230">
        <f t="shared" si="0"/>
        <v>7.3167692889527583E-2</v>
      </c>
      <c r="I14" s="1379" t="s">
        <v>155</v>
      </c>
      <c r="J14" s="1380" t="s">
        <v>155</v>
      </c>
    </row>
    <row r="15" spans="1:54" ht="19.5" customHeight="1">
      <c r="A15" s="37" t="s">
        <v>80</v>
      </c>
      <c r="B15" s="38" t="s">
        <v>81</v>
      </c>
      <c r="C15" s="73">
        <v>0</v>
      </c>
      <c r="D15" s="1232" t="s">
        <v>155</v>
      </c>
      <c r="E15" s="73">
        <v>0</v>
      </c>
      <c r="F15" s="1232" t="s">
        <v>155</v>
      </c>
      <c r="G15" s="907">
        <v>1.5648781200000002</v>
      </c>
      <c r="H15" s="1230">
        <f t="shared" si="0"/>
        <v>1.6693227882999526E-2</v>
      </c>
      <c r="I15" s="1379" t="s">
        <v>155</v>
      </c>
      <c r="J15" s="1380" t="s">
        <v>155</v>
      </c>
    </row>
    <row r="16" spans="1:54" ht="19.5" customHeight="1">
      <c r="A16" s="37" t="s">
        <v>82</v>
      </c>
      <c r="B16" s="38" t="s">
        <v>83</v>
      </c>
      <c r="C16" s="73">
        <v>0</v>
      </c>
      <c r="D16" s="1232" t="s">
        <v>155</v>
      </c>
      <c r="E16" s="73">
        <v>0</v>
      </c>
      <c r="F16" s="1232" t="s">
        <v>155</v>
      </c>
      <c r="G16" s="907">
        <v>1.7383805800000001</v>
      </c>
      <c r="H16" s="1230">
        <f t="shared" si="0"/>
        <v>1.8544053238677072E-2</v>
      </c>
      <c r="I16" s="1379" t="s">
        <v>155</v>
      </c>
      <c r="J16" s="1380" t="s">
        <v>155</v>
      </c>
    </row>
    <row r="17" spans="1:10" ht="19.5" customHeight="1">
      <c r="A17" s="37" t="s">
        <v>84</v>
      </c>
      <c r="B17" s="38" t="s">
        <v>85</v>
      </c>
      <c r="C17" s="73">
        <v>0</v>
      </c>
      <c r="D17" s="1232" t="s">
        <v>155</v>
      </c>
      <c r="E17" s="73">
        <v>0</v>
      </c>
      <c r="F17" s="1232" t="s">
        <v>155</v>
      </c>
      <c r="G17" s="907">
        <v>3.6786982400000001</v>
      </c>
      <c r="H17" s="1230">
        <f t="shared" si="0"/>
        <v>3.9242256152900445E-2</v>
      </c>
      <c r="I17" s="1379" t="s">
        <v>155</v>
      </c>
      <c r="J17" s="1380" t="s">
        <v>155</v>
      </c>
    </row>
    <row r="18" spans="1:10" ht="19.5" customHeight="1">
      <c r="A18" s="37" t="s">
        <v>86</v>
      </c>
      <c r="B18" s="38" t="s">
        <v>87</v>
      </c>
      <c r="C18" s="73">
        <v>0</v>
      </c>
      <c r="D18" s="1232" t="s">
        <v>155</v>
      </c>
      <c r="E18" s="73">
        <v>0</v>
      </c>
      <c r="F18" s="1232" t="s">
        <v>155</v>
      </c>
      <c r="G18" s="907">
        <v>2.22485161</v>
      </c>
      <c r="H18" s="1230">
        <f t="shared" si="0"/>
        <v>2.3733448922902946E-2</v>
      </c>
      <c r="I18" s="1379" t="s">
        <v>155</v>
      </c>
      <c r="J18" s="1380" t="s">
        <v>155</v>
      </c>
    </row>
    <row r="19" spans="1:10" ht="19.5" customHeight="1">
      <c r="A19" s="37" t="s">
        <v>88</v>
      </c>
      <c r="B19" s="38" t="s">
        <v>89</v>
      </c>
      <c r="C19" s="73">
        <v>0</v>
      </c>
      <c r="D19" s="1232" t="s">
        <v>155</v>
      </c>
      <c r="E19" s="73">
        <v>0</v>
      </c>
      <c r="F19" s="1232" t="s">
        <v>155</v>
      </c>
      <c r="G19" s="907">
        <v>4.1104493700000004</v>
      </c>
      <c r="H19" s="1230">
        <f t="shared" si="0"/>
        <v>4.3847931131494024E-2</v>
      </c>
      <c r="I19" s="1379" t="s">
        <v>155</v>
      </c>
      <c r="J19" s="1380" t="s">
        <v>155</v>
      </c>
    </row>
    <row r="20" spans="1:10" ht="19.5" customHeight="1">
      <c r="A20" s="37" t="s">
        <v>90</v>
      </c>
      <c r="B20" s="38" t="s">
        <v>91</v>
      </c>
      <c r="C20" s="73">
        <v>0</v>
      </c>
      <c r="D20" s="1232" t="s">
        <v>155</v>
      </c>
      <c r="E20" s="73">
        <v>0</v>
      </c>
      <c r="F20" s="1232" t="s">
        <v>155</v>
      </c>
      <c r="G20" s="907">
        <v>1.6984407800000001</v>
      </c>
      <c r="H20" s="1230">
        <f t="shared" si="0"/>
        <v>1.8117998215937393E-2</v>
      </c>
      <c r="I20" s="1379" t="s">
        <v>155</v>
      </c>
      <c r="J20" s="1380" t="s">
        <v>155</v>
      </c>
    </row>
    <row r="21" spans="1:10" ht="19.5" customHeight="1">
      <c r="A21" s="40">
        <v>10</v>
      </c>
      <c r="B21" s="38" t="s">
        <v>92</v>
      </c>
      <c r="C21" s="73">
        <v>0</v>
      </c>
      <c r="D21" s="1232" t="s">
        <v>155</v>
      </c>
      <c r="E21" s="73">
        <v>0</v>
      </c>
      <c r="F21" s="1232" t="s">
        <v>155</v>
      </c>
      <c r="G21" s="907">
        <v>2.8409951699999998</v>
      </c>
      <c r="H21" s="1230">
        <f t="shared" si="0"/>
        <v>3.0306117250403483E-2</v>
      </c>
      <c r="I21" s="1379" t="s">
        <v>155</v>
      </c>
      <c r="J21" s="1380" t="s">
        <v>155</v>
      </c>
    </row>
    <row r="22" spans="1:10" ht="19.5" customHeight="1">
      <c r="A22" s="41">
        <v>11</v>
      </c>
      <c r="B22" s="42" t="s">
        <v>93</v>
      </c>
      <c r="C22" s="73">
        <v>0</v>
      </c>
      <c r="D22" s="1232" t="s">
        <v>155</v>
      </c>
      <c r="E22" s="73">
        <v>0</v>
      </c>
      <c r="F22" s="1232" t="s">
        <v>155</v>
      </c>
      <c r="G22" s="907">
        <v>27.190800670000002</v>
      </c>
      <c r="H22" s="1230">
        <f t="shared" si="0"/>
        <v>0.2900559641702487</v>
      </c>
      <c r="I22" s="1379" t="s">
        <v>155</v>
      </c>
      <c r="J22" s="1380" t="s">
        <v>155</v>
      </c>
    </row>
    <row r="23" spans="1:10" ht="19.5" customHeight="1">
      <c r="A23" s="41">
        <v>12</v>
      </c>
      <c r="B23" s="42" t="s">
        <v>94</v>
      </c>
      <c r="C23" s="73">
        <v>0</v>
      </c>
      <c r="D23" s="1232" t="s">
        <v>155</v>
      </c>
      <c r="E23" s="73">
        <v>0</v>
      </c>
      <c r="F23" s="1232" t="s">
        <v>155</v>
      </c>
      <c r="G23" s="907">
        <v>0.96602946999999995</v>
      </c>
      <c r="H23" s="1230">
        <f t="shared" si="0"/>
        <v>1.0305051798157452E-2</v>
      </c>
      <c r="I23" s="1379" t="s">
        <v>155</v>
      </c>
      <c r="J23" s="1380" t="s">
        <v>155</v>
      </c>
    </row>
    <row r="24" spans="1:10" ht="19.5" customHeight="1">
      <c r="A24" s="41">
        <v>13</v>
      </c>
      <c r="B24" s="42" t="s">
        <v>95</v>
      </c>
      <c r="C24" s="73">
        <v>0</v>
      </c>
      <c r="D24" s="1232" t="s">
        <v>155</v>
      </c>
      <c r="E24" s="73">
        <v>0</v>
      </c>
      <c r="F24" s="1232" t="s">
        <v>155</v>
      </c>
      <c r="G24" s="907">
        <v>16.849938909999999</v>
      </c>
      <c r="H24" s="1230">
        <f t="shared" si="0"/>
        <v>0.17974554468130119</v>
      </c>
      <c r="I24" s="1379" t="s">
        <v>155</v>
      </c>
      <c r="J24" s="1380" t="s">
        <v>155</v>
      </c>
    </row>
    <row r="25" spans="1:10" ht="19.5" customHeight="1">
      <c r="A25" s="41">
        <v>14</v>
      </c>
      <c r="B25" s="42" t="s">
        <v>96</v>
      </c>
      <c r="C25" s="73">
        <v>0</v>
      </c>
      <c r="D25" s="1232" t="s">
        <v>155</v>
      </c>
      <c r="E25" s="73">
        <v>0</v>
      </c>
      <c r="F25" s="1232" t="s">
        <v>155</v>
      </c>
      <c r="G25" s="907">
        <v>3.6663276699999998</v>
      </c>
      <c r="H25" s="1230">
        <f t="shared" si="0"/>
        <v>3.9110293962737928E-2</v>
      </c>
      <c r="I25" s="1379" t="s">
        <v>155</v>
      </c>
      <c r="J25" s="1380" t="s">
        <v>155</v>
      </c>
    </row>
    <row r="26" spans="1:10" ht="19.5" customHeight="1">
      <c r="A26" s="41">
        <v>15</v>
      </c>
      <c r="B26" s="42" t="s">
        <v>97</v>
      </c>
      <c r="C26" s="73">
        <v>0</v>
      </c>
      <c r="D26" s="1232" t="s">
        <v>155</v>
      </c>
      <c r="E26" s="73">
        <v>0</v>
      </c>
      <c r="F26" s="1232" t="s">
        <v>155</v>
      </c>
      <c r="G26" s="907">
        <v>4.0435772500000002</v>
      </c>
      <c r="H26" s="1230">
        <f t="shared" si="0"/>
        <v>4.3134577469050785E-2</v>
      </c>
      <c r="I26" s="1379" t="s">
        <v>155</v>
      </c>
      <c r="J26" s="1380" t="s">
        <v>155</v>
      </c>
    </row>
    <row r="27" spans="1:10" ht="19.5" customHeight="1">
      <c r="A27" s="41">
        <v>16</v>
      </c>
      <c r="B27" s="42" t="s">
        <v>98</v>
      </c>
      <c r="C27" s="73">
        <v>0</v>
      </c>
      <c r="D27" s="1232" t="s">
        <v>155</v>
      </c>
      <c r="E27" s="73">
        <v>0</v>
      </c>
      <c r="F27" s="1232" t="s">
        <v>155</v>
      </c>
      <c r="G27" s="907">
        <v>1.490542</v>
      </c>
      <c r="H27" s="1230">
        <f t="shared" si="0"/>
        <v>1.5900252522657726E-2</v>
      </c>
      <c r="I27" s="1379" t="s">
        <v>155</v>
      </c>
      <c r="J27" s="1380" t="s">
        <v>155</v>
      </c>
    </row>
    <row r="28" spans="1:10" ht="19.5" customHeight="1">
      <c r="A28" s="41">
        <v>17</v>
      </c>
      <c r="B28" s="42" t="s">
        <v>99</v>
      </c>
      <c r="C28" s="73">
        <v>0</v>
      </c>
      <c r="D28" s="1232" t="s">
        <v>155</v>
      </c>
      <c r="E28" s="73">
        <v>0</v>
      </c>
      <c r="F28" s="1232" t="s">
        <v>155</v>
      </c>
      <c r="G28" s="907">
        <v>1.8607493700000002</v>
      </c>
      <c r="H28" s="1230">
        <f t="shared" si="0"/>
        <v>1.9849413746393107E-2</v>
      </c>
      <c r="I28" s="1379" t="s">
        <v>155</v>
      </c>
      <c r="J28" s="1380" t="s">
        <v>155</v>
      </c>
    </row>
    <row r="29" spans="1:10" ht="19.5" customHeight="1">
      <c r="A29" s="41">
        <v>18</v>
      </c>
      <c r="B29" s="42" t="s">
        <v>100</v>
      </c>
      <c r="C29" s="73">
        <v>0</v>
      </c>
      <c r="D29" s="1232" t="s">
        <v>155</v>
      </c>
      <c r="E29" s="73">
        <v>0</v>
      </c>
      <c r="F29" s="1232" t="s">
        <v>155</v>
      </c>
      <c r="G29" s="907">
        <v>2.6545416800000003</v>
      </c>
      <c r="H29" s="1230">
        <f t="shared" si="0"/>
        <v>2.8317137688116188E-2</v>
      </c>
      <c r="I29" s="1379" t="s">
        <v>155</v>
      </c>
      <c r="J29" s="1380" t="s">
        <v>155</v>
      </c>
    </row>
    <row r="30" spans="1:10" ht="19.5" customHeight="1">
      <c r="A30" s="41">
        <v>19</v>
      </c>
      <c r="B30" s="42" t="s">
        <v>101</v>
      </c>
      <c r="C30" s="73">
        <v>0</v>
      </c>
      <c r="D30" s="1232" t="s">
        <v>155</v>
      </c>
      <c r="E30" s="73">
        <v>0</v>
      </c>
      <c r="F30" s="1232" t="s">
        <v>155</v>
      </c>
      <c r="G30" s="907">
        <v>0.21053335999999997</v>
      </c>
      <c r="H30" s="1230">
        <f t="shared" si="0"/>
        <v>2.2458498911426894E-3</v>
      </c>
      <c r="I30" s="1379" t="s">
        <v>155</v>
      </c>
      <c r="J30" s="1380" t="s">
        <v>155</v>
      </c>
    </row>
    <row r="31" spans="1:10" ht="19.5" customHeight="1">
      <c r="A31" s="41">
        <v>20</v>
      </c>
      <c r="B31" s="38" t="s">
        <v>102</v>
      </c>
      <c r="C31" s="73">
        <v>0</v>
      </c>
      <c r="D31" s="1232" t="s">
        <v>155</v>
      </c>
      <c r="E31" s="73">
        <v>0</v>
      </c>
      <c r="F31" s="1232" t="s">
        <v>155</v>
      </c>
      <c r="G31" s="907">
        <v>5.7672540000000001E-2</v>
      </c>
      <c r="H31" s="1230">
        <f t="shared" si="0"/>
        <v>6.1521778629725196E-4</v>
      </c>
      <c r="I31" s="1379" t="s">
        <v>155</v>
      </c>
      <c r="J31" s="1380" t="s">
        <v>155</v>
      </c>
    </row>
    <row r="32" spans="1:10" ht="19.5" customHeight="1">
      <c r="A32" s="41">
        <v>21</v>
      </c>
      <c r="B32" s="38" t="s">
        <v>103</v>
      </c>
      <c r="C32" s="73">
        <v>0</v>
      </c>
      <c r="D32" s="1232" t="s">
        <v>155</v>
      </c>
      <c r="E32" s="73">
        <v>0</v>
      </c>
      <c r="F32" s="1232" t="s">
        <v>155</v>
      </c>
      <c r="G32" s="907">
        <v>0.33602692000000001</v>
      </c>
      <c r="H32" s="1230">
        <f t="shared" si="0"/>
        <v>3.5845436642583071E-3</v>
      </c>
      <c r="I32" s="1379" t="s">
        <v>155</v>
      </c>
      <c r="J32" s="1380" t="s">
        <v>155</v>
      </c>
    </row>
    <row r="33" spans="1:10" ht="19.5" customHeight="1" thickBot="1">
      <c r="A33" s="43">
        <v>22</v>
      </c>
      <c r="B33" s="44" t="s">
        <v>104</v>
      </c>
      <c r="C33" s="73">
        <v>0</v>
      </c>
      <c r="D33" s="1232" t="s">
        <v>155</v>
      </c>
      <c r="E33" s="73">
        <v>0</v>
      </c>
      <c r="F33" s="1232" t="s">
        <v>155</v>
      </c>
      <c r="G33" s="907">
        <v>3.5476366000000001</v>
      </c>
      <c r="H33" s="1230">
        <f t="shared" si="0"/>
        <v>3.7844165275868022E-2</v>
      </c>
      <c r="I33" s="1379" t="s">
        <v>155</v>
      </c>
      <c r="J33" s="1380" t="s">
        <v>155</v>
      </c>
    </row>
    <row r="34" spans="1:10" ht="19.5" customHeight="1" thickTop="1" thickBot="1">
      <c r="A34" s="45" t="s">
        <v>105</v>
      </c>
      <c r="B34" s="46"/>
      <c r="C34" s="84">
        <v>0</v>
      </c>
      <c r="D34" s="1201" t="s">
        <v>155</v>
      </c>
      <c r="E34" s="84">
        <v>0</v>
      </c>
      <c r="F34" s="1201" t="s">
        <v>155</v>
      </c>
      <c r="G34" s="908">
        <v>93.743291050000011</v>
      </c>
      <c r="H34" s="1234">
        <f>SUM(H12:H33)</f>
        <v>0.99999999999999989</v>
      </c>
      <c r="I34" s="1404" t="s">
        <v>155</v>
      </c>
      <c r="J34" s="1405" t="s">
        <v>155</v>
      </c>
    </row>
    <row r="35" spans="1:10" ht="13.5" thickTop="1"/>
    <row r="36" spans="1:10">
      <c r="A36" s="880" t="str">
        <f>+data!A1</f>
        <v>Fonte: AT - Autoridade Tributária e Aduaneira</v>
      </c>
    </row>
    <row r="37" spans="1:10">
      <c r="A37" s="852" t="str">
        <f>+data!A2</f>
        <v>Data: 2015-11</v>
      </c>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I11" twoDigitTextYear="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4" enableFormatConditionsCalculation="0">
    <tabColor theme="6" tint="0.59999389629810485"/>
    <pageSetUpPr fitToPage="1"/>
  </sheetPr>
  <dimension ref="A1:AT39"/>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6.5703125" style="26" customWidth="1"/>
    <col min="12" max="12" width="14.7109375" style="26" customWidth="1"/>
    <col min="13" max="13" width="6.5703125" style="26" customWidth="1"/>
    <col min="14" max="14" width="16.28515625" style="26" customWidth="1"/>
    <col min="15" max="15" width="6.5703125" style="26" customWidth="1"/>
    <col min="16" max="16" width="16.28515625" style="26" customWidth="1"/>
    <col min="17" max="17" width="6.5703125" style="26" customWidth="1"/>
    <col min="18" max="18" width="14.7109375" style="26" customWidth="1"/>
    <col min="19" max="19" width="4" style="26" customWidth="1"/>
    <col min="20" max="20" width="12.7109375" style="26" customWidth="1"/>
    <col min="21" max="21" width="6.5703125" style="26" customWidth="1"/>
    <col min="22" max="22" width="14.7109375" style="26" customWidth="1"/>
    <col min="23" max="23" width="6.5703125" style="26" customWidth="1"/>
    <col min="24" max="24" width="14.7109375" style="26" customWidth="1"/>
    <col min="25" max="25" width="5.5703125" style="26" customWidth="1"/>
    <col min="26" max="26" width="13.7109375" style="26" customWidth="1"/>
    <col min="27" max="27" width="6.5703125" style="26" customWidth="1"/>
    <col min="28" max="28" width="14.7109375" style="26" customWidth="1"/>
    <col min="29" max="29" width="6.5703125" style="26" customWidth="1"/>
    <col min="30" max="30" width="14.7109375" style="26" customWidth="1"/>
    <col min="31" max="31" width="6.5703125" style="26" customWidth="1"/>
    <col min="32" max="32" width="13.7109375" style="26" customWidth="1"/>
    <col min="33" max="33" width="6.5703125" style="26" customWidth="1"/>
    <col min="34" max="34" width="14.7109375" style="26" customWidth="1"/>
    <col min="35" max="35" width="6.5703125" style="26" customWidth="1"/>
    <col min="36" max="36" width="13.7109375" style="26" customWidth="1"/>
    <col min="37" max="37" width="5.5703125" style="26" customWidth="1"/>
    <col min="38" max="38" width="14.7109375" style="26" customWidth="1"/>
    <col min="39" max="39" width="5.5703125" style="26" customWidth="1"/>
    <col min="40" max="40" width="14.7109375" style="26" customWidth="1"/>
    <col min="41" max="41" width="7.5703125" style="26" customWidth="1"/>
    <col min="42" max="42" width="18.28515625" style="26" customWidth="1"/>
    <col min="43" max="43" width="5.5703125" style="26" customWidth="1"/>
    <col min="44" max="44" width="14.7109375" style="26" customWidth="1"/>
    <col min="45" max="45" width="7.5703125" style="26" customWidth="1"/>
    <col min="46" max="46" width="17.28515625" style="26" customWidth="1"/>
  </cols>
  <sheetData>
    <row r="1" spans="1:46" s="195" customFormat="1" ht="27.75">
      <c r="A1" s="1183" t="s">
        <v>707</v>
      </c>
      <c r="B1" s="206"/>
      <c r="C1" s="206"/>
      <c r="D1" s="206"/>
      <c r="E1" s="206"/>
      <c r="F1" s="206"/>
      <c r="G1" s="206"/>
      <c r="H1" s="206"/>
      <c r="I1" s="206"/>
    </row>
    <row r="2" spans="1:46" s="195" customFormat="1"/>
    <row r="3" spans="1:46" s="454" customFormat="1" ht="26.25">
      <c r="A3" s="706" t="s">
        <v>546</v>
      </c>
      <c r="C3" s="662"/>
      <c r="D3" s="662"/>
      <c r="E3" s="662"/>
      <c r="F3" s="662"/>
      <c r="G3" s="662"/>
      <c r="H3" s="662"/>
    </row>
    <row r="4" spans="1:46"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row>
    <row r="5" spans="1:46" s="454" customFormat="1" ht="27" customHeight="1">
      <c r="A5" s="663" t="s">
        <v>615</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row>
    <row r="6" spans="1:46" ht="21" customHeight="1">
      <c r="A6" s="319" t="s">
        <v>165</v>
      </c>
      <c r="B6" s="14"/>
      <c r="C6" s="27"/>
      <c r="D6" s="27"/>
      <c r="E6" s="27"/>
      <c r="F6" s="27"/>
      <c r="G6" s="27"/>
      <c r="H6" s="27"/>
      <c r="I6" s="27"/>
    </row>
    <row r="7" spans="1:46" ht="25.5" customHeight="1">
      <c r="A7" s="272" t="s">
        <v>153</v>
      </c>
      <c r="B7" s="272"/>
      <c r="C7" s="272"/>
      <c r="D7" s="272"/>
      <c r="E7" s="272"/>
      <c r="F7" s="272"/>
      <c r="G7" s="272"/>
      <c r="H7" s="272"/>
      <c r="I7" s="272"/>
    </row>
    <row r="8" spans="1:46" ht="21" customHeight="1" thickBot="1">
      <c r="A8" s="16"/>
      <c r="B8" s="17"/>
    </row>
    <row r="9" spans="1:46" ht="14.25" customHeight="1" thickTop="1">
      <c r="A9" s="1617" t="s">
        <v>72</v>
      </c>
      <c r="B9" s="29"/>
      <c r="C9" s="264"/>
      <c r="D9" s="90"/>
      <c r="E9" s="264"/>
      <c r="F9" s="722"/>
      <c r="G9" s="1054"/>
      <c r="H9" s="116"/>
      <c r="I9" s="1613" t="s">
        <v>435</v>
      </c>
      <c r="J9" s="1614"/>
    </row>
    <row r="10" spans="1:46" s="33" customFormat="1" ht="13.5" thickBot="1">
      <c r="A10" s="1618"/>
      <c r="B10" s="850" t="s">
        <v>58</v>
      </c>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row>
    <row r="11" spans="1:46" s="33" customFormat="1" ht="18" customHeight="1" thickTop="1" thickBot="1">
      <c r="A11" s="1619"/>
      <c r="B11" s="34"/>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row>
    <row r="12" spans="1:46" ht="20.100000000000001" customHeight="1" thickTop="1">
      <c r="A12" s="35" t="s">
        <v>74</v>
      </c>
      <c r="B12" s="36" t="s">
        <v>75</v>
      </c>
      <c r="C12" s="905">
        <v>12614</v>
      </c>
      <c r="D12" s="1134">
        <f t="shared" ref="D12:D34" si="0">+C12/C$34</f>
        <v>6.8271614292982327E-2</v>
      </c>
      <c r="E12" s="905">
        <v>13360</v>
      </c>
      <c r="F12" s="1134">
        <f>+E12/E$34</f>
        <v>6.7873073288694255E-2</v>
      </c>
      <c r="G12" s="906">
        <v>14271</v>
      </c>
      <c r="H12" s="1135">
        <f>+G12/G$34</f>
        <v>6.7817954578935608E-2</v>
      </c>
      <c r="I12" s="1386">
        <f>IF(C12&gt;0,(E12-C12)/C12,"-")</f>
        <v>5.9140637387030286E-2</v>
      </c>
      <c r="J12" s="1387">
        <f>IF(E12&gt;0,(G12-E12)/E12,"-")</f>
        <v>6.8188622754491016E-2</v>
      </c>
    </row>
    <row r="13" spans="1:46" ht="20.100000000000001" customHeight="1">
      <c r="A13" s="37" t="s">
        <v>76</v>
      </c>
      <c r="B13" s="38" t="s">
        <v>77</v>
      </c>
      <c r="C13" s="73">
        <v>2121</v>
      </c>
      <c r="D13" s="1094">
        <f t="shared" si="0"/>
        <v>1.1479633257921002E-2</v>
      </c>
      <c r="E13" s="73">
        <v>2225</v>
      </c>
      <c r="F13" s="1094">
        <f t="shared" ref="F13:H34" si="1">+E13/E$34</f>
        <v>1.1303711681687478E-2</v>
      </c>
      <c r="G13" s="907">
        <v>2348</v>
      </c>
      <c r="H13" s="1095">
        <f t="shared" si="1"/>
        <v>1.1158051807956051E-2</v>
      </c>
      <c r="I13" s="1377">
        <f t="shared" ref="I13:I34" si="2">IF(C13&gt;0,(E13-C13)/C13,"-")</f>
        <v>4.9033474776049031E-2</v>
      </c>
      <c r="J13" s="1378">
        <f t="shared" ref="J13:J34" si="3">IF(E13&gt;0,(G13-E13)/E13,"-")</f>
        <v>5.5280898876404493E-2</v>
      </c>
    </row>
    <row r="14" spans="1:46" ht="20.100000000000001" customHeight="1">
      <c r="A14" s="37" t="s">
        <v>78</v>
      </c>
      <c r="B14" s="38" t="s">
        <v>79</v>
      </c>
      <c r="C14" s="73">
        <v>15265</v>
      </c>
      <c r="D14" s="1094">
        <f t="shared" si="0"/>
        <v>8.2619802773297543E-2</v>
      </c>
      <c r="E14" s="73">
        <v>16630</v>
      </c>
      <c r="F14" s="1094">
        <f t="shared" si="1"/>
        <v>8.4485719220882147E-2</v>
      </c>
      <c r="G14" s="907">
        <v>17794</v>
      </c>
      <c r="H14" s="1095">
        <f t="shared" si="1"/>
        <v>8.4559784442406305E-2</v>
      </c>
      <c r="I14" s="1377">
        <f t="shared" si="2"/>
        <v>8.94202423845398E-2</v>
      </c>
      <c r="J14" s="1378">
        <f t="shared" si="3"/>
        <v>6.9993986770895966E-2</v>
      </c>
    </row>
    <row r="15" spans="1:46" ht="20.100000000000001" customHeight="1">
      <c r="A15" s="37" t="s">
        <v>80</v>
      </c>
      <c r="B15" s="38" t="s">
        <v>81</v>
      </c>
      <c r="C15" s="73">
        <v>1770</v>
      </c>
      <c r="D15" s="1094">
        <f t="shared" si="0"/>
        <v>9.579891969127851E-3</v>
      </c>
      <c r="E15" s="73">
        <v>1887</v>
      </c>
      <c r="F15" s="1094">
        <f t="shared" si="1"/>
        <v>9.5865635700423703E-3</v>
      </c>
      <c r="G15" s="907">
        <v>2103</v>
      </c>
      <c r="H15" s="1095">
        <f t="shared" si="1"/>
        <v>9.9937746814870426E-3</v>
      </c>
      <c r="I15" s="1377">
        <f t="shared" si="2"/>
        <v>6.6101694915254236E-2</v>
      </c>
      <c r="J15" s="1378">
        <f t="shared" si="3"/>
        <v>0.11446740858505565</v>
      </c>
    </row>
    <row r="16" spans="1:46" ht="20.100000000000001" customHeight="1">
      <c r="A16" s="37" t="s">
        <v>82</v>
      </c>
      <c r="B16" s="38" t="s">
        <v>83</v>
      </c>
      <c r="C16" s="73">
        <v>2700</v>
      </c>
      <c r="D16" s="1094">
        <f t="shared" si="0"/>
        <v>1.4613394529178078E-2</v>
      </c>
      <c r="E16" s="73">
        <v>2883</v>
      </c>
      <c r="F16" s="1094">
        <f t="shared" si="1"/>
        <v>1.464656214755281E-2</v>
      </c>
      <c r="G16" s="907">
        <v>3128</v>
      </c>
      <c r="H16" s="1095">
        <f t="shared" si="1"/>
        <v>1.4864730006510448E-2</v>
      </c>
      <c r="I16" s="1377">
        <f t="shared" si="2"/>
        <v>6.7777777777777784E-2</v>
      </c>
      <c r="J16" s="1378">
        <f t="shared" si="3"/>
        <v>8.4980922650017346E-2</v>
      </c>
    </row>
    <row r="17" spans="1:10" ht="20.100000000000001" customHeight="1">
      <c r="A17" s="37" t="s">
        <v>84</v>
      </c>
      <c r="B17" s="38" t="s">
        <v>85</v>
      </c>
      <c r="C17" s="73">
        <v>6697</v>
      </c>
      <c r="D17" s="1094">
        <f t="shared" si="0"/>
        <v>3.6246630800705774E-2</v>
      </c>
      <c r="E17" s="73">
        <v>7103</v>
      </c>
      <c r="F17" s="1094">
        <f t="shared" si="1"/>
        <v>3.6085511943831985E-2</v>
      </c>
      <c r="G17" s="907">
        <v>7664</v>
      </c>
      <c r="H17" s="1095">
        <f t="shared" si="1"/>
        <v>3.6420489376565238E-2</v>
      </c>
      <c r="I17" s="1377">
        <f t="shared" si="2"/>
        <v>6.0624160071673885E-2</v>
      </c>
      <c r="J17" s="1378">
        <f t="shared" si="3"/>
        <v>7.8980712375052789E-2</v>
      </c>
    </row>
    <row r="18" spans="1:10" ht="20.100000000000001" customHeight="1">
      <c r="A18" s="37" t="s">
        <v>86</v>
      </c>
      <c r="B18" s="38" t="s">
        <v>87</v>
      </c>
      <c r="C18" s="73">
        <v>2657</v>
      </c>
      <c r="D18" s="1094">
        <f t="shared" si="0"/>
        <v>1.4380662690380056E-2</v>
      </c>
      <c r="E18" s="73">
        <v>2899</v>
      </c>
      <c r="F18" s="1094">
        <f t="shared" si="1"/>
        <v>1.4727847265263822E-2</v>
      </c>
      <c r="G18" s="907">
        <v>3105</v>
      </c>
      <c r="H18" s="1095">
        <f t="shared" si="1"/>
        <v>1.4755430521168459E-2</v>
      </c>
      <c r="I18" s="1377">
        <f t="shared" si="2"/>
        <v>9.1080165600301091E-2</v>
      </c>
      <c r="J18" s="1378">
        <f t="shared" si="3"/>
        <v>7.1058985857192142E-2</v>
      </c>
    </row>
    <row r="19" spans="1:10" ht="20.100000000000001" customHeight="1">
      <c r="A19" s="37" t="s">
        <v>88</v>
      </c>
      <c r="B19" s="38" t="s">
        <v>89</v>
      </c>
      <c r="C19" s="73">
        <v>7714</v>
      </c>
      <c r="D19" s="1094">
        <f t="shared" si="0"/>
        <v>4.1751009406696182E-2</v>
      </c>
      <c r="E19" s="73">
        <v>8465</v>
      </c>
      <c r="F19" s="1094">
        <f t="shared" si="1"/>
        <v>4.3004907588981803E-2</v>
      </c>
      <c r="G19" s="907">
        <v>9253</v>
      </c>
      <c r="H19" s="1095">
        <f t="shared" si="1"/>
        <v>4.3971658168235665E-2</v>
      </c>
      <c r="I19" s="1377">
        <f t="shared" si="2"/>
        <v>9.7355457609541091E-2</v>
      </c>
      <c r="J19" s="1378">
        <f t="shared" si="3"/>
        <v>9.3089190785587708E-2</v>
      </c>
    </row>
    <row r="20" spans="1:10" ht="20.100000000000001" customHeight="1">
      <c r="A20" s="37" t="s">
        <v>90</v>
      </c>
      <c r="B20" s="38" t="s">
        <v>91</v>
      </c>
      <c r="C20" s="73">
        <v>2334</v>
      </c>
      <c r="D20" s="1094">
        <f t="shared" si="0"/>
        <v>1.2632467715222827E-2</v>
      </c>
      <c r="E20" s="73">
        <v>2431</v>
      </c>
      <c r="F20" s="1094">
        <f t="shared" si="1"/>
        <v>1.2350257572216746E-2</v>
      </c>
      <c r="G20" s="907">
        <v>2618</v>
      </c>
      <c r="H20" s="1095">
        <f t="shared" si="1"/>
        <v>1.2441132722840266E-2</v>
      </c>
      <c r="I20" s="1377">
        <f t="shared" si="2"/>
        <v>4.1559554413024849E-2</v>
      </c>
      <c r="J20" s="1378">
        <f t="shared" si="3"/>
        <v>7.6923076923076927E-2</v>
      </c>
    </row>
    <row r="21" spans="1:10" ht="20.100000000000001" customHeight="1">
      <c r="A21" s="40">
        <v>10</v>
      </c>
      <c r="B21" s="38" t="s">
        <v>92</v>
      </c>
      <c r="C21" s="73">
        <v>10169</v>
      </c>
      <c r="D21" s="1094">
        <f t="shared" si="0"/>
        <v>5.503837369155995E-2</v>
      </c>
      <c r="E21" s="73">
        <v>10856</v>
      </c>
      <c r="F21" s="1094">
        <f t="shared" si="1"/>
        <v>5.5151952366921018E-2</v>
      </c>
      <c r="G21" s="907">
        <v>11337</v>
      </c>
      <c r="H21" s="1095">
        <f t="shared" si="1"/>
        <v>5.3875141970527153E-2</v>
      </c>
      <c r="I21" s="1377">
        <f t="shared" si="2"/>
        <v>6.7558265316156954E-2</v>
      </c>
      <c r="J21" s="1378">
        <f t="shared" si="3"/>
        <v>4.4307295504789977E-2</v>
      </c>
    </row>
    <row r="22" spans="1:10" ht="20.100000000000001" customHeight="1">
      <c r="A22" s="41">
        <f t="shared" ref="A22:A33" si="4">A21+1</f>
        <v>11</v>
      </c>
      <c r="B22" s="42" t="s">
        <v>93</v>
      </c>
      <c r="C22" s="73">
        <v>50098</v>
      </c>
      <c r="D22" s="1094">
        <f t="shared" si="0"/>
        <v>0.27114882930472717</v>
      </c>
      <c r="E22" s="73">
        <v>53192</v>
      </c>
      <c r="F22" s="1094">
        <f t="shared" si="1"/>
        <v>0.27023237383025633</v>
      </c>
      <c r="G22" s="907">
        <v>56493</v>
      </c>
      <c r="H22" s="1095">
        <f t="shared" si="1"/>
        <v>0.268463296757607</v>
      </c>
      <c r="I22" s="1377">
        <f t="shared" si="2"/>
        <v>6.1758952453191747E-2</v>
      </c>
      <c r="J22" s="1378">
        <f t="shared" si="3"/>
        <v>6.2058204241239284E-2</v>
      </c>
    </row>
    <row r="23" spans="1:10" ht="20.100000000000001" customHeight="1">
      <c r="A23" s="41">
        <f t="shared" si="4"/>
        <v>12</v>
      </c>
      <c r="B23" s="42" t="s">
        <v>94</v>
      </c>
      <c r="C23" s="73">
        <v>1584</v>
      </c>
      <c r="D23" s="1094">
        <f t="shared" si="0"/>
        <v>8.5731914571178063E-3</v>
      </c>
      <c r="E23" s="73">
        <v>1705</v>
      </c>
      <c r="F23" s="1094">
        <f t="shared" si="1"/>
        <v>8.6619453560796179E-3</v>
      </c>
      <c r="G23" s="907">
        <v>1884</v>
      </c>
      <c r="H23" s="1095">
        <f t="shared" si="1"/>
        <v>8.9530534949698471E-3</v>
      </c>
      <c r="I23" s="1377">
        <f t="shared" si="2"/>
        <v>7.6388888888888895E-2</v>
      </c>
      <c r="J23" s="1378">
        <f t="shared" si="3"/>
        <v>0.10498533724340176</v>
      </c>
    </row>
    <row r="24" spans="1:10" ht="20.100000000000001" customHeight="1">
      <c r="A24" s="41">
        <f t="shared" si="4"/>
        <v>13</v>
      </c>
      <c r="B24" s="42" t="s">
        <v>95</v>
      </c>
      <c r="C24" s="73">
        <v>33287</v>
      </c>
      <c r="D24" s="1094">
        <f t="shared" si="0"/>
        <v>0.18016150507138914</v>
      </c>
      <c r="E24" s="73">
        <v>35634</v>
      </c>
      <c r="F24" s="1094">
        <f t="shared" si="1"/>
        <v>0.18103211778213557</v>
      </c>
      <c r="G24" s="907">
        <v>38259</v>
      </c>
      <c r="H24" s="1095">
        <f t="shared" si="1"/>
        <v>0.18181256563909309</v>
      </c>
      <c r="I24" s="1377">
        <f t="shared" si="2"/>
        <v>7.0508006128518638E-2</v>
      </c>
      <c r="J24" s="1378">
        <f t="shared" si="3"/>
        <v>7.3665600269405621E-2</v>
      </c>
    </row>
    <row r="25" spans="1:10" ht="20.100000000000001" customHeight="1">
      <c r="A25" s="41">
        <f t="shared" si="4"/>
        <v>14</v>
      </c>
      <c r="B25" s="42" t="s">
        <v>96</v>
      </c>
      <c r="C25" s="73">
        <v>7427</v>
      </c>
      <c r="D25" s="1094">
        <f t="shared" si="0"/>
        <v>4.0197659691927991E-2</v>
      </c>
      <c r="E25" s="73">
        <v>7667</v>
      </c>
      <c r="F25" s="1094">
        <f t="shared" si="1"/>
        <v>3.8950812343145125E-2</v>
      </c>
      <c r="G25" s="907">
        <v>8259</v>
      </c>
      <c r="H25" s="1095">
        <f t="shared" si="1"/>
        <v>3.9248019540847119E-2</v>
      </c>
      <c r="I25" s="1377">
        <f t="shared" si="2"/>
        <v>3.2314528073246265E-2</v>
      </c>
      <c r="J25" s="1378">
        <f t="shared" si="3"/>
        <v>7.7214034172427282E-2</v>
      </c>
    </row>
    <row r="26" spans="1:10" ht="20.100000000000001" customHeight="1">
      <c r="A26" s="41">
        <f t="shared" si="4"/>
        <v>15</v>
      </c>
      <c r="B26" s="42" t="s">
        <v>97</v>
      </c>
      <c r="C26" s="73">
        <v>10123</v>
      </c>
      <c r="D26" s="1094">
        <f t="shared" si="0"/>
        <v>5.478940474772951E-2</v>
      </c>
      <c r="E26" s="73">
        <v>11023</v>
      </c>
      <c r="F26" s="1094">
        <f t="shared" si="1"/>
        <v>5.60003657830297E-2</v>
      </c>
      <c r="G26" s="907">
        <v>11593</v>
      </c>
      <c r="H26" s="1095">
        <f t="shared" si="1"/>
        <v>5.5091692763898858E-2</v>
      </c>
      <c r="I26" s="1377">
        <f t="shared" si="2"/>
        <v>8.8906450656919891E-2</v>
      </c>
      <c r="J26" s="1378">
        <f t="shared" si="3"/>
        <v>5.1710060782001271E-2</v>
      </c>
    </row>
    <row r="27" spans="1:10" ht="20.100000000000001" customHeight="1">
      <c r="A27" s="41">
        <f t="shared" si="4"/>
        <v>16</v>
      </c>
      <c r="B27" s="42" t="s">
        <v>98</v>
      </c>
      <c r="C27" s="73">
        <v>3454</v>
      </c>
      <c r="D27" s="1094">
        <f t="shared" si="0"/>
        <v>1.8694320260659661E-2</v>
      </c>
      <c r="E27" s="73">
        <v>3594</v>
      </c>
      <c r="F27" s="1094">
        <f t="shared" si="1"/>
        <v>1.8258669565835866E-2</v>
      </c>
      <c r="G27" s="907">
        <v>4024</v>
      </c>
      <c r="H27" s="1095">
        <f t="shared" si="1"/>
        <v>1.9122657783311393E-2</v>
      </c>
      <c r="I27" s="1377">
        <f t="shared" si="2"/>
        <v>4.0532715691951361E-2</v>
      </c>
      <c r="J27" s="1378">
        <f t="shared" si="3"/>
        <v>0.1196438508625487</v>
      </c>
    </row>
    <row r="28" spans="1:10" ht="20.100000000000001" customHeight="1">
      <c r="A28" s="41">
        <f t="shared" si="4"/>
        <v>17</v>
      </c>
      <c r="B28" s="42" t="s">
        <v>99</v>
      </c>
      <c r="C28" s="73">
        <v>2635</v>
      </c>
      <c r="D28" s="1094">
        <f>+C28/C$34</f>
        <v>1.4261590586808976E-2</v>
      </c>
      <c r="E28" s="73">
        <v>2744</v>
      </c>
      <c r="F28" s="1094">
        <f t="shared" si="1"/>
        <v>1.3940397687438402E-2</v>
      </c>
      <c r="G28" s="907">
        <v>3041</v>
      </c>
      <c r="H28" s="1095">
        <f t="shared" si="1"/>
        <v>1.4451292822825534E-2</v>
      </c>
      <c r="I28" s="1377">
        <f t="shared" si="2"/>
        <v>4.1366223908918406E-2</v>
      </c>
      <c r="J28" s="1378">
        <f t="shared" si="3"/>
        <v>0.10823615160349855</v>
      </c>
    </row>
    <row r="29" spans="1:10" ht="20.100000000000001" customHeight="1">
      <c r="A29" s="41">
        <f t="shared" si="4"/>
        <v>18</v>
      </c>
      <c r="B29" s="42" t="s">
        <v>100</v>
      </c>
      <c r="C29" s="73">
        <v>5622</v>
      </c>
      <c r="D29" s="1094">
        <f t="shared" si="0"/>
        <v>3.042833483075524E-2</v>
      </c>
      <c r="E29" s="73">
        <v>5901</v>
      </c>
      <c r="F29" s="1094">
        <f t="shared" si="1"/>
        <v>2.9978967475792276E-2</v>
      </c>
      <c r="G29" s="907">
        <v>6218</v>
      </c>
      <c r="H29" s="1095">
        <f t="shared" si="1"/>
        <v>2.9548878254629783E-2</v>
      </c>
      <c r="I29" s="1377">
        <f t="shared" si="2"/>
        <v>4.9626467449306294E-2</v>
      </c>
      <c r="J29" s="1378">
        <f t="shared" si="3"/>
        <v>5.3719708523978983E-2</v>
      </c>
    </row>
    <row r="30" spans="1:10" ht="20.100000000000001" customHeight="1">
      <c r="A30" s="41">
        <f t="shared" si="4"/>
        <v>19</v>
      </c>
      <c r="B30" s="42" t="s">
        <v>101</v>
      </c>
      <c r="C30" s="73">
        <v>631</v>
      </c>
      <c r="D30" s="1094">
        <f t="shared" si="0"/>
        <v>3.415204425152358E-3</v>
      </c>
      <c r="E30" s="73">
        <v>616</v>
      </c>
      <c r="F30" s="1094">
        <f t="shared" si="1"/>
        <v>3.129477031873927E-3</v>
      </c>
      <c r="G30" s="907">
        <v>624</v>
      </c>
      <c r="H30" s="1095">
        <f t="shared" si="1"/>
        <v>2.9653425588435163E-3</v>
      </c>
      <c r="I30" s="1377">
        <f t="shared" si="2"/>
        <v>-2.3771790808240888E-2</v>
      </c>
      <c r="J30" s="1378">
        <f t="shared" si="3"/>
        <v>1.2987012987012988E-2</v>
      </c>
    </row>
    <row r="31" spans="1:10" ht="20.100000000000001" customHeight="1">
      <c r="A31" s="41">
        <f t="shared" si="4"/>
        <v>20</v>
      </c>
      <c r="B31" s="38" t="s">
        <v>102</v>
      </c>
      <c r="C31" s="73">
        <v>351</v>
      </c>
      <c r="D31" s="1094">
        <f t="shared" si="0"/>
        <v>1.8997412887931501E-3</v>
      </c>
      <c r="E31" s="73">
        <v>358</v>
      </c>
      <c r="F31" s="1094">
        <f t="shared" si="1"/>
        <v>1.818754508783873E-3</v>
      </c>
      <c r="G31" s="907">
        <v>367</v>
      </c>
      <c r="H31" s="1095">
        <f t="shared" si="1"/>
        <v>1.7440396139352093E-3</v>
      </c>
      <c r="I31" s="1377">
        <f t="shared" si="2"/>
        <v>1.9943019943019943E-2</v>
      </c>
      <c r="J31" s="1378">
        <f t="shared" si="3"/>
        <v>2.5139664804469275E-2</v>
      </c>
    </row>
    <row r="32" spans="1:10" ht="20.100000000000001" customHeight="1">
      <c r="A32" s="41">
        <f t="shared" si="4"/>
        <v>21</v>
      </c>
      <c r="B32" s="38" t="s">
        <v>103</v>
      </c>
      <c r="C32" s="73">
        <v>1352</v>
      </c>
      <c r="D32" s="1094">
        <f t="shared" si="0"/>
        <v>7.3175220012773193E-3</v>
      </c>
      <c r="E32" s="73">
        <v>1392</v>
      </c>
      <c r="F32" s="1094">
        <f t="shared" si="1"/>
        <v>7.0718052408579642E-3</v>
      </c>
      <c r="G32" s="907">
        <v>1402</v>
      </c>
      <c r="H32" s="1095">
        <f t="shared" si="1"/>
        <v>6.6625164543246953E-3</v>
      </c>
      <c r="I32" s="1377">
        <f t="shared" si="2"/>
        <v>2.9585798816568046E-2</v>
      </c>
      <c r="J32" s="1378">
        <f t="shared" si="3"/>
        <v>7.1839080459770114E-3</v>
      </c>
    </row>
    <row r="33" spans="1:46" ht="20.100000000000001" customHeight="1" thickBot="1">
      <c r="A33" s="43">
        <f t="shared" si="4"/>
        <v>22</v>
      </c>
      <c r="B33" s="44" t="s">
        <v>104</v>
      </c>
      <c r="C33" s="73">
        <v>4157</v>
      </c>
      <c r="D33" s="1094">
        <f t="shared" si="0"/>
        <v>2.2499215206590099E-2</v>
      </c>
      <c r="E33" s="73">
        <v>4273</v>
      </c>
      <c r="F33" s="1094">
        <f t="shared" si="1"/>
        <v>2.1708206748696897E-2</v>
      </c>
      <c r="G33" s="907">
        <v>4646</v>
      </c>
      <c r="H33" s="1095">
        <f t="shared" si="1"/>
        <v>2.2078496039081696E-2</v>
      </c>
      <c r="I33" s="1377">
        <f t="shared" si="2"/>
        <v>2.7904738994467163E-2</v>
      </c>
      <c r="J33" s="1378">
        <f t="shared" si="3"/>
        <v>8.7292300491457989E-2</v>
      </c>
    </row>
    <row r="34" spans="1:46" ht="21.75" customHeight="1" thickTop="1" thickBot="1">
      <c r="A34" s="45" t="s">
        <v>105</v>
      </c>
      <c r="B34" s="46"/>
      <c r="C34" s="84">
        <f>SUM(C12:C33)</f>
        <v>184762</v>
      </c>
      <c r="D34" s="48">
        <f t="shared" si="0"/>
        <v>1</v>
      </c>
      <c r="E34" s="84">
        <f>SUM(E12:E33)</f>
        <v>196838</v>
      </c>
      <c r="F34" s="48">
        <f t="shared" si="1"/>
        <v>1</v>
      </c>
      <c r="G34" s="908">
        <v>210431</v>
      </c>
      <c r="H34" s="138">
        <f t="shared" si="1"/>
        <v>1</v>
      </c>
      <c r="I34" s="1404">
        <f t="shared" si="2"/>
        <v>6.5359760123834987E-2</v>
      </c>
      <c r="J34" s="1405">
        <f t="shared" si="3"/>
        <v>6.9056787815360857E-2</v>
      </c>
    </row>
    <row r="35" spans="1:46" ht="15.6" customHeight="1" thickTop="1">
      <c r="A35" s="1236"/>
      <c r="B35" s="1236"/>
      <c r="C35" s="1010"/>
      <c r="D35" s="357"/>
      <c r="E35" s="1010"/>
      <c r="F35" s="357"/>
      <c r="G35" s="1140"/>
      <c r="H35" s="357"/>
      <c r="I35" s="1140"/>
      <c r="J35" s="357"/>
    </row>
    <row r="36" spans="1:46" s="16" customFormat="1" ht="14.25" customHeight="1">
      <c r="A36" s="880" t="str">
        <f>+data!A1</f>
        <v>Fonte: AT - Autoridade Tributária e Aduaneira</v>
      </c>
      <c r="B36" s="852"/>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c r="AQ36" s="852"/>
      <c r="AR36" s="852"/>
      <c r="AS36" s="852"/>
      <c r="AT36" s="852"/>
    </row>
    <row r="37" spans="1:46" s="16" customFormat="1" ht="14.25" customHeight="1">
      <c r="A37" s="852" t="str">
        <f>+data!A2</f>
        <v>Data: 2015-11</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row>
    <row r="38" spans="1:46" ht="9.75" customHeight="1">
      <c r="A38" s="49" t="str">
        <f>+data!A3</f>
        <v xml:space="preserve"> </v>
      </c>
    </row>
    <row r="39" spans="1:46">
      <c r="A39" s="49"/>
      <c r="C39" s="1010"/>
      <c r="D39" s="1010"/>
      <c r="E39" s="1010"/>
      <c r="F39" s="1010"/>
      <c r="G39" s="1010"/>
      <c r="H39" s="1010"/>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I11" twoDigitTextYear="1"/>
    <ignoredError sqref="F34 D34" formula="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5" enableFormatConditionsCalculation="0">
    <tabColor theme="6" tint="0.59999389629810485"/>
    <pageSetUpPr fitToPage="1"/>
  </sheetPr>
  <dimension ref="A1:BB41"/>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6.5703125" style="26" customWidth="1"/>
    <col min="12" max="12" width="5" style="26" customWidth="1"/>
    <col min="13" max="13" width="8.7109375" style="26" customWidth="1"/>
    <col min="14" max="14" width="14.7109375" style="26" customWidth="1"/>
    <col min="15" max="15" width="8.7109375" style="26" customWidth="1"/>
    <col min="16" max="16" width="14.7109375" style="26" customWidth="1"/>
    <col min="17" max="17" width="8.7109375" style="26" customWidth="1"/>
    <col min="18" max="18" width="12.7109375" style="26" customWidth="1"/>
    <col min="19" max="19" width="6.5703125" style="26" customWidth="1"/>
    <col min="20" max="20" width="14.7109375" style="26" customWidth="1"/>
    <col min="21" max="21" width="6.5703125" style="26" customWidth="1"/>
    <col min="22" max="22" width="16.28515625" style="26" customWidth="1"/>
    <col min="23" max="23" width="6.5703125" style="26" customWidth="1"/>
    <col min="24" max="24" width="16.28515625" style="26" customWidth="1"/>
    <col min="25" max="25" width="6.5703125" style="26" customWidth="1"/>
    <col min="26" max="26" width="14.7109375" style="26" customWidth="1"/>
    <col min="27" max="27" width="4" style="26" customWidth="1"/>
    <col min="28" max="28" width="12.7109375" style="26" customWidth="1"/>
    <col min="29" max="29" width="6.5703125" style="26" customWidth="1"/>
    <col min="30" max="30" width="14.7109375" style="26" customWidth="1"/>
    <col min="31" max="31" width="6.5703125" style="26" customWidth="1"/>
    <col min="32" max="32" width="14.7109375" style="26" customWidth="1"/>
    <col min="33" max="33" width="5.5703125" style="26" customWidth="1"/>
    <col min="34" max="34" width="13.7109375" style="26" customWidth="1"/>
    <col min="35" max="35" width="6.5703125" style="26" customWidth="1"/>
    <col min="36" max="36" width="14.7109375" style="26" customWidth="1"/>
    <col min="37" max="37" width="6.5703125" style="26" customWidth="1"/>
    <col min="38" max="38" width="14.7109375" style="26" customWidth="1"/>
    <col min="39" max="39" width="6.5703125" style="26" customWidth="1"/>
    <col min="40" max="40" width="13.7109375" style="26" customWidth="1"/>
    <col min="41" max="41" width="6.5703125" style="26" customWidth="1"/>
    <col min="42" max="42" width="14.7109375" style="26" customWidth="1"/>
    <col min="43" max="43" width="6.5703125" style="26" customWidth="1"/>
    <col min="44" max="44" width="13.7109375" style="26" customWidth="1"/>
    <col min="45" max="45" width="5.5703125" style="26" customWidth="1"/>
    <col min="46" max="46" width="14.7109375" style="26" customWidth="1"/>
    <col min="47" max="47" width="5.5703125" style="26" customWidth="1"/>
    <col min="48" max="48" width="14.7109375" style="26" customWidth="1"/>
    <col min="49" max="49" width="7.5703125" style="26" customWidth="1"/>
    <col min="50" max="50" width="18.28515625" style="26" customWidth="1"/>
    <col min="51" max="51" width="5.5703125" style="26" customWidth="1"/>
    <col min="52" max="52" width="14.7109375" style="26" customWidth="1"/>
    <col min="53" max="53" width="7.5703125" style="26" customWidth="1"/>
    <col min="54" max="54" width="17.28515625" style="26" customWidth="1"/>
  </cols>
  <sheetData>
    <row r="1" spans="1:54" s="195" customFormat="1" ht="27.75">
      <c r="A1" s="1183" t="s">
        <v>707</v>
      </c>
      <c r="B1" s="206"/>
      <c r="C1" s="206"/>
      <c r="D1" s="206"/>
      <c r="E1" s="206"/>
      <c r="F1" s="206"/>
      <c r="G1" s="206"/>
      <c r="H1" s="206"/>
      <c r="I1" s="206"/>
    </row>
    <row r="2" spans="1:54" s="195" customFormat="1"/>
    <row r="3" spans="1:54" s="454" customFormat="1" ht="26.25">
      <c r="A3" s="706" t="s">
        <v>547</v>
      </c>
      <c r="C3" s="662"/>
      <c r="D3" s="662"/>
      <c r="E3" s="662"/>
      <c r="F3" s="662"/>
      <c r="G3" s="662"/>
      <c r="H3" s="662"/>
    </row>
    <row r="4" spans="1:54"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row>
    <row r="5" spans="1:54" s="454" customFormat="1" ht="27" customHeight="1">
      <c r="A5" s="663" t="s">
        <v>615</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row>
    <row r="6" spans="1:54" ht="21" customHeight="1">
      <c r="A6" s="319" t="s">
        <v>165</v>
      </c>
      <c r="B6" s="14"/>
      <c r="C6" s="27"/>
      <c r="D6" s="27"/>
      <c r="E6" s="27"/>
      <c r="F6" s="27"/>
      <c r="G6" s="27"/>
      <c r="H6" s="27"/>
      <c r="I6" s="27"/>
    </row>
    <row r="7" spans="1:54" ht="25.5" customHeight="1">
      <c r="A7" s="272" t="s">
        <v>106</v>
      </c>
      <c r="B7" s="272"/>
      <c r="C7" s="272"/>
      <c r="D7" s="272"/>
      <c r="E7" s="272"/>
      <c r="F7" s="272"/>
      <c r="G7" s="272"/>
      <c r="H7" s="272"/>
      <c r="I7" s="272"/>
    </row>
    <row r="8" spans="1:54" ht="21" customHeight="1">
      <c r="A8" s="16"/>
      <c r="B8" s="17"/>
    </row>
    <row r="9" spans="1:54" ht="21" customHeight="1" thickBot="1">
      <c r="A9" s="16" t="s">
        <v>141</v>
      </c>
      <c r="B9" s="17"/>
    </row>
    <row r="10" spans="1:54" ht="13.5" customHeight="1" thickTop="1">
      <c r="A10" s="1617" t="s">
        <v>72</v>
      </c>
      <c r="B10" s="29"/>
      <c r="C10" s="264"/>
      <c r="D10" s="90"/>
      <c r="E10" s="264"/>
      <c r="F10" s="722"/>
      <c r="G10" s="1054"/>
      <c r="H10" s="116"/>
      <c r="I10" s="1613" t="s">
        <v>435</v>
      </c>
      <c r="J10" s="1614"/>
    </row>
    <row r="11" spans="1:54" s="33" customFormat="1" ht="13.5" thickBot="1">
      <c r="A11" s="1618"/>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row>
    <row r="12" spans="1:54" s="33" customFormat="1" ht="18" customHeight="1" thickTop="1" thickBot="1">
      <c r="A12" s="1619"/>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ht="20.100000000000001" customHeight="1" thickTop="1">
      <c r="A13" s="35" t="s">
        <v>74</v>
      </c>
      <c r="B13" s="36" t="s">
        <v>75</v>
      </c>
      <c r="C13" s="905">
        <v>161.93194907</v>
      </c>
      <c r="D13" s="1134">
        <f t="shared" ref="D13:D35" si="0">+C13/C$35</f>
        <v>5.0233876874846345E-2</v>
      </c>
      <c r="E13" s="905">
        <v>174.27374309999999</v>
      </c>
      <c r="F13" s="1134">
        <f>+E13/E$35</f>
        <v>5.0567834508367708E-2</v>
      </c>
      <c r="G13" s="906">
        <v>185.46586371999999</v>
      </c>
      <c r="H13" s="1135">
        <f>+G13/G$35</f>
        <v>5.0496776398466781E-2</v>
      </c>
      <c r="I13" s="1386">
        <f>IF(C13&gt;0,(E13-C13)/C13,"-")</f>
        <v>7.6215929598086124E-2</v>
      </c>
      <c r="J13" s="1387">
        <f>IF(E13&gt;0,(G13-E13)/E13,"-")</f>
        <v>6.4221496714957499E-2</v>
      </c>
    </row>
    <row r="14" spans="1:54" ht="20.100000000000001" customHeight="1">
      <c r="A14" s="37" t="s">
        <v>76</v>
      </c>
      <c r="B14" s="38" t="s">
        <v>77</v>
      </c>
      <c r="C14" s="73">
        <v>42.838531000000003</v>
      </c>
      <c r="D14" s="1094">
        <f t="shared" si="0"/>
        <v>1.3289196505768264E-2</v>
      </c>
      <c r="E14" s="73">
        <v>30.845357510000003</v>
      </c>
      <c r="F14" s="1094">
        <f t="shared" ref="F14:H35" si="1">+E14/E$35</f>
        <v>8.9501889738036935E-3</v>
      </c>
      <c r="G14" s="907">
        <v>28.518674369999999</v>
      </c>
      <c r="H14" s="1095">
        <f t="shared" si="1"/>
        <v>7.7647772692915236E-3</v>
      </c>
      <c r="I14" s="1377">
        <f t="shared" ref="I14:I35" si="2">IF(C14&gt;0,(E14-C14)/C14,"-")</f>
        <v>-0.27996229585930477</v>
      </c>
      <c r="J14" s="1378">
        <f t="shared" ref="J14:J35" si="3">IF(E14&gt;0,(G14-E14)/E14,"-")</f>
        <v>-7.5430577818580882E-2</v>
      </c>
    </row>
    <row r="15" spans="1:54" ht="20.100000000000001" customHeight="1">
      <c r="A15" s="37" t="s">
        <v>78</v>
      </c>
      <c r="B15" s="38" t="s">
        <v>79</v>
      </c>
      <c r="C15" s="73">
        <v>187.85480023</v>
      </c>
      <c r="D15" s="1094">
        <f t="shared" si="0"/>
        <v>5.8275559327846956E-2</v>
      </c>
      <c r="E15" s="73">
        <v>229.56186377</v>
      </c>
      <c r="F15" s="1094">
        <f t="shared" si="1"/>
        <v>6.6610414914269514E-2</v>
      </c>
      <c r="G15" s="907">
        <v>233.64047231999999</v>
      </c>
      <c r="H15" s="1095">
        <f t="shared" si="1"/>
        <v>6.3613273363269288E-2</v>
      </c>
      <c r="I15" s="1377">
        <f t="shared" si="2"/>
        <v>0.22201755552126415</v>
      </c>
      <c r="J15" s="1378">
        <f t="shared" si="3"/>
        <v>1.7766925581708889E-2</v>
      </c>
    </row>
    <row r="16" spans="1:54" ht="20.100000000000001" customHeight="1">
      <c r="A16" s="37" t="s">
        <v>80</v>
      </c>
      <c r="B16" s="38" t="s">
        <v>81</v>
      </c>
      <c r="C16" s="73">
        <v>9.4085727400000003</v>
      </c>
      <c r="D16" s="1094">
        <f t="shared" si="0"/>
        <v>2.9186895316432428E-3</v>
      </c>
      <c r="E16" s="73">
        <v>11.907544789999999</v>
      </c>
      <c r="F16" s="1094">
        <f t="shared" si="1"/>
        <v>3.4551318152166101E-3</v>
      </c>
      <c r="G16" s="907">
        <v>13.86324859</v>
      </c>
      <c r="H16" s="1095">
        <f t="shared" si="1"/>
        <v>3.7745456234601891E-3</v>
      </c>
      <c r="I16" s="1377">
        <f t="shared" si="2"/>
        <v>0.26560585957695415</v>
      </c>
      <c r="J16" s="1378">
        <f t="shared" si="3"/>
        <v>0.16424072590030545</v>
      </c>
    </row>
    <row r="17" spans="1:10" ht="20.100000000000001" customHeight="1">
      <c r="A17" s="37" t="s">
        <v>82</v>
      </c>
      <c r="B17" s="38" t="s">
        <v>83</v>
      </c>
      <c r="C17" s="73">
        <v>26.340221149999998</v>
      </c>
      <c r="D17" s="1094">
        <f t="shared" si="0"/>
        <v>8.1711572898646619E-3</v>
      </c>
      <c r="E17" s="73">
        <v>26.172600710000001</v>
      </c>
      <c r="F17" s="1094">
        <f t="shared" si="1"/>
        <v>7.5943267058734987E-3</v>
      </c>
      <c r="G17" s="907">
        <v>32.82068675</v>
      </c>
      <c r="H17" s="1095">
        <f t="shared" si="1"/>
        <v>8.9360858479109427E-3</v>
      </c>
      <c r="I17" s="1377">
        <f t="shared" si="2"/>
        <v>-6.3636686664643579E-3</v>
      </c>
      <c r="J17" s="1378">
        <f t="shared" si="3"/>
        <v>0.25400937849710536</v>
      </c>
    </row>
    <row r="18" spans="1:10" ht="20.100000000000001" customHeight="1">
      <c r="A18" s="37" t="s">
        <v>84</v>
      </c>
      <c r="B18" s="38" t="s">
        <v>85</v>
      </c>
      <c r="C18" s="73">
        <v>87.70890648999999</v>
      </c>
      <c r="D18" s="1094">
        <f t="shared" si="0"/>
        <v>2.7208703623652807E-2</v>
      </c>
      <c r="E18" s="73">
        <v>73.18389535</v>
      </c>
      <c r="F18" s="1094">
        <f t="shared" si="1"/>
        <v>2.1235276427229624E-2</v>
      </c>
      <c r="G18" s="907">
        <v>73.763406900000007</v>
      </c>
      <c r="H18" s="1095">
        <f t="shared" si="1"/>
        <v>2.0083557102679651E-2</v>
      </c>
      <c r="I18" s="1377">
        <f t="shared" si="2"/>
        <v>-0.16560474553010235</v>
      </c>
      <c r="J18" s="1378">
        <f t="shared" si="3"/>
        <v>7.9185666085210167E-3</v>
      </c>
    </row>
    <row r="19" spans="1:10" ht="20.100000000000001" customHeight="1">
      <c r="A19" s="37" t="s">
        <v>86</v>
      </c>
      <c r="B19" s="38" t="s">
        <v>87</v>
      </c>
      <c r="C19" s="73">
        <v>15.006963320000001</v>
      </c>
      <c r="D19" s="1094">
        <f t="shared" si="0"/>
        <v>4.6553997034664077E-3</v>
      </c>
      <c r="E19" s="73">
        <v>17.581181260000001</v>
      </c>
      <c r="F19" s="1094">
        <f t="shared" si="1"/>
        <v>5.1014125742806513E-3</v>
      </c>
      <c r="G19" s="907">
        <v>19.638994159999999</v>
      </c>
      <c r="H19" s="1095">
        <f t="shared" si="1"/>
        <v>5.3471074239597269E-3</v>
      </c>
      <c r="I19" s="1377">
        <f t="shared" si="2"/>
        <v>0.17153489917372575</v>
      </c>
      <c r="J19" s="1378">
        <f t="shared" si="3"/>
        <v>0.11704633889884587</v>
      </c>
    </row>
    <row r="20" spans="1:10" ht="20.100000000000001" customHeight="1">
      <c r="A20" s="37" t="s">
        <v>88</v>
      </c>
      <c r="B20" s="38" t="s">
        <v>89</v>
      </c>
      <c r="C20" s="73">
        <v>49.07448626</v>
      </c>
      <c r="D20" s="1094">
        <f t="shared" si="0"/>
        <v>1.5223689424101976E-2</v>
      </c>
      <c r="E20" s="73">
        <v>57.749652850000004</v>
      </c>
      <c r="F20" s="1094">
        <f t="shared" si="1"/>
        <v>1.6756826566574654E-2</v>
      </c>
      <c r="G20" s="907">
        <v>67.331942280000007</v>
      </c>
      <c r="H20" s="1095">
        <f t="shared" si="1"/>
        <v>1.833246272705322E-2</v>
      </c>
      <c r="I20" s="1377">
        <f t="shared" si="2"/>
        <v>0.17677549478640234</v>
      </c>
      <c r="J20" s="1378">
        <f t="shared" si="3"/>
        <v>0.16592808713308141</v>
      </c>
    </row>
    <row r="21" spans="1:10" ht="20.100000000000001" customHeight="1">
      <c r="A21" s="37" t="s">
        <v>90</v>
      </c>
      <c r="B21" s="38" t="s">
        <v>91</v>
      </c>
      <c r="C21" s="73">
        <v>13.91626593</v>
      </c>
      <c r="D21" s="1094">
        <f t="shared" si="0"/>
        <v>4.3170479531685606E-3</v>
      </c>
      <c r="E21" s="73">
        <v>17.265256489999999</v>
      </c>
      <c r="F21" s="1094">
        <f t="shared" si="1"/>
        <v>5.0097428183995983E-3</v>
      </c>
      <c r="G21" s="907">
        <v>17.854236309999997</v>
      </c>
      <c r="H21" s="1095">
        <f t="shared" si="1"/>
        <v>4.8611715419101843E-3</v>
      </c>
      <c r="I21" s="1377">
        <f t="shared" si="2"/>
        <v>0.2406529579734755</v>
      </c>
      <c r="J21" s="1378">
        <f t="shared" si="3"/>
        <v>3.4113586458511903E-2</v>
      </c>
    </row>
    <row r="22" spans="1:10" ht="20.100000000000001" customHeight="1">
      <c r="A22" s="40">
        <v>10</v>
      </c>
      <c r="B22" s="38" t="s">
        <v>92</v>
      </c>
      <c r="C22" s="73">
        <v>93.037860769999995</v>
      </c>
      <c r="D22" s="1094">
        <f t="shared" si="0"/>
        <v>2.8861830351952032E-2</v>
      </c>
      <c r="E22" s="73">
        <v>111.59952548999999</v>
      </c>
      <c r="F22" s="1094">
        <f t="shared" si="1"/>
        <v>3.2382080259517214E-2</v>
      </c>
      <c r="G22" s="907">
        <v>113.03866687</v>
      </c>
      <c r="H22" s="1095">
        <f t="shared" si="1"/>
        <v>3.0777029102955211E-2</v>
      </c>
      <c r="I22" s="1377">
        <f t="shared" si="2"/>
        <v>0.19950657255422616</v>
      </c>
      <c r="J22" s="1378">
        <f t="shared" si="3"/>
        <v>1.2895586909363387E-2</v>
      </c>
    </row>
    <row r="23" spans="1:10" ht="20.100000000000001" customHeight="1">
      <c r="A23" s="41">
        <f t="shared" ref="A23:A34" si="4">A22+1</f>
        <v>11</v>
      </c>
      <c r="B23" s="42" t="s">
        <v>93</v>
      </c>
      <c r="C23" s="73">
        <v>1503.8333503499998</v>
      </c>
      <c r="D23" s="1094">
        <f t="shared" si="0"/>
        <v>0.46651312354125768</v>
      </c>
      <c r="E23" s="73">
        <v>1554.0066251199999</v>
      </c>
      <c r="F23" s="1094">
        <f t="shared" si="1"/>
        <v>0.4509156023514318</v>
      </c>
      <c r="G23" s="907">
        <v>1758.7834849600001</v>
      </c>
      <c r="H23" s="1095">
        <f t="shared" si="1"/>
        <v>0.4788638436851278</v>
      </c>
      <c r="I23" s="1377">
        <f t="shared" si="2"/>
        <v>3.3363586968145627E-2</v>
      </c>
      <c r="J23" s="1378">
        <f t="shared" si="3"/>
        <v>0.13177347929529418</v>
      </c>
    </row>
    <row r="24" spans="1:10" ht="20.100000000000001" customHeight="1">
      <c r="A24" s="41">
        <f t="shared" si="4"/>
        <v>12</v>
      </c>
      <c r="B24" s="42" t="s">
        <v>94</v>
      </c>
      <c r="C24" s="73">
        <v>11.206342130000001</v>
      </c>
      <c r="D24" s="1094">
        <f t="shared" si="0"/>
        <v>3.4763863092420158E-3</v>
      </c>
      <c r="E24" s="73">
        <v>15.91447239</v>
      </c>
      <c r="F24" s="1094">
        <f t="shared" si="1"/>
        <v>4.6177949230351229E-3</v>
      </c>
      <c r="G24" s="907">
        <v>22.36696963</v>
      </c>
      <c r="H24" s="1095">
        <f t="shared" si="1"/>
        <v>6.0898530945973223E-3</v>
      </c>
      <c r="I24" s="1377">
        <f t="shared" si="2"/>
        <v>0.42013086923306336</v>
      </c>
      <c r="J24" s="1378">
        <f t="shared" si="3"/>
        <v>0.40544839199661331</v>
      </c>
    </row>
    <row r="25" spans="1:10" ht="20.100000000000001" customHeight="1">
      <c r="A25" s="41">
        <f t="shared" si="4"/>
        <v>13</v>
      </c>
      <c r="B25" s="42" t="s">
        <v>95</v>
      </c>
      <c r="C25" s="73">
        <v>465.49484512999999</v>
      </c>
      <c r="D25" s="1094">
        <f t="shared" si="0"/>
        <v>0.14440393554472572</v>
      </c>
      <c r="E25" s="73">
        <v>538.18312151999999</v>
      </c>
      <c r="F25" s="1094">
        <f t="shared" si="1"/>
        <v>0.15616095999386445</v>
      </c>
      <c r="G25" s="907">
        <v>529.46392535000007</v>
      </c>
      <c r="H25" s="1095">
        <f t="shared" si="1"/>
        <v>0.14415710208438923</v>
      </c>
      <c r="I25" s="1377">
        <f t="shared" si="2"/>
        <v>0.15615269889766481</v>
      </c>
      <c r="J25" s="1378">
        <f t="shared" si="3"/>
        <v>-1.6201169864588357E-2</v>
      </c>
    </row>
    <row r="26" spans="1:10" ht="20.100000000000001" customHeight="1">
      <c r="A26" s="41">
        <f t="shared" si="4"/>
        <v>14</v>
      </c>
      <c r="B26" s="42" t="s">
        <v>96</v>
      </c>
      <c r="C26" s="73">
        <v>80.681899579999993</v>
      </c>
      <c r="D26" s="1094">
        <f t="shared" si="0"/>
        <v>2.5028813849319011E-2</v>
      </c>
      <c r="E26" s="73">
        <v>87.204987500000001</v>
      </c>
      <c r="F26" s="1094">
        <f t="shared" si="1"/>
        <v>2.5303681999151801E-2</v>
      </c>
      <c r="G26" s="907">
        <v>81.401753939999992</v>
      </c>
      <c r="H26" s="1095">
        <f t="shared" si="1"/>
        <v>2.216324926163718E-2</v>
      </c>
      <c r="I26" s="1377">
        <f t="shared" si="2"/>
        <v>8.0849458849590577E-2</v>
      </c>
      <c r="J26" s="1378">
        <f t="shared" si="3"/>
        <v>-6.6547037346917914E-2</v>
      </c>
    </row>
    <row r="27" spans="1:10" ht="20.100000000000001" customHeight="1">
      <c r="A27" s="41">
        <f t="shared" si="4"/>
        <v>15</v>
      </c>
      <c r="B27" s="42" t="s">
        <v>97</v>
      </c>
      <c r="C27" s="73">
        <v>191.40866725000001</v>
      </c>
      <c r="D27" s="1094">
        <f t="shared" si="0"/>
        <v>5.9378025637537857E-2</v>
      </c>
      <c r="E27" s="73">
        <v>173.41695038999998</v>
      </c>
      <c r="F27" s="1094">
        <f t="shared" si="1"/>
        <v>5.0319224756855144E-2</v>
      </c>
      <c r="G27" s="907">
        <v>150.26684047999998</v>
      </c>
      <c r="H27" s="1095">
        <f t="shared" si="1"/>
        <v>4.0913141058013323E-2</v>
      </c>
      <c r="I27" s="1377">
        <f t="shared" si="2"/>
        <v>-9.3996354075758418E-2</v>
      </c>
      <c r="J27" s="1378">
        <f t="shared" si="3"/>
        <v>-0.13349392811912197</v>
      </c>
    </row>
    <row r="28" spans="1:10" ht="20.100000000000001" customHeight="1">
      <c r="A28" s="41">
        <f t="shared" si="4"/>
        <v>16</v>
      </c>
      <c r="B28" s="42" t="s">
        <v>98</v>
      </c>
      <c r="C28" s="73">
        <v>62.621451159999999</v>
      </c>
      <c r="D28" s="1094">
        <f t="shared" si="0"/>
        <v>1.9426174299525114E-2</v>
      </c>
      <c r="E28" s="73">
        <v>77.959750360000001</v>
      </c>
      <c r="F28" s="1094">
        <f t="shared" si="1"/>
        <v>2.2621054006145006E-2</v>
      </c>
      <c r="G28" s="907">
        <v>75.435617959999988</v>
      </c>
      <c r="H28" s="1095">
        <f t="shared" si="1"/>
        <v>2.053884987890366E-2</v>
      </c>
      <c r="I28" s="1377">
        <f t="shared" si="2"/>
        <v>0.24493682142258424</v>
      </c>
      <c r="J28" s="1378">
        <f t="shared" si="3"/>
        <v>-3.2377379203296017E-2</v>
      </c>
    </row>
    <row r="29" spans="1:10" ht="20.100000000000001" customHeight="1">
      <c r="A29" s="41">
        <f t="shared" si="4"/>
        <v>17</v>
      </c>
      <c r="B29" s="42" t="s">
        <v>99</v>
      </c>
      <c r="C29" s="73">
        <v>17.271958100000003</v>
      </c>
      <c r="D29" s="1094">
        <f>+C29/C$35</f>
        <v>5.3580372592677344E-3</v>
      </c>
      <c r="E29" s="73">
        <v>25.06246947</v>
      </c>
      <c r="F29" s="1094">
        <f t="shared" si="1"/>
        <v>7.2722074248600804E-3</v>
      </c>
      <c r="G29" s="907">
        <v>29.957867499999999</v>
      </c>
      <c r="H29" s="1095">
        <f t="shared" si="1"/>
        <v>8.1566262717016769E-3</v>
      </c>
      <c r="I29" s="1377">
        <f t="shared" si="2"/>
        <v>0.45104969134912365</v>
      </c>
      <c r="J29" s="1378">
        <f t="shared" si="3"/>
        <v>0.19532784013402327</v>
      </c>
    </row>
    <row r="30" spans="1:10" ht="20.100000000000001" customHeight="1">
      <c r="A30" s="41">
        <f t="shared" si="4"/>
        <v>18</v>
      </c>
      <c r="B30" s="42" t="s">
        <v>100</v>
      </c>
      <c r="C30" s="73">
        <v>72.187415810000005</v>
      </c>
      <c r="D30" s="1094">
        <f t="shared" si="0"/>
        <v>2.2393689315413096E-2</v>
      </c>
      <c r="E30" s="73">
        <v>78.462918319999986</v>
      </c>
      <c r="F30" s="1094">
        <f t="shared" si="1"/>
        <v>2.2767054853309869E-2</v>
      </c>
      <c r="G30" s="907">
        <v>62.338268030000002</v>
      </c>
      <c r="H30" s="1095">
        <f t="shared" si="1"/>
        <v>1.6972835424480023E-2</v>
      </c>
      <c r="I30" s="1377">
        <f t="shared" si="2"/>
        <v>8.6933469491654064E-2</v>
      </c>
      <c r="J30" s="1378">
        <f t="shared" si="3"/>
        <v>-0.20550663466579033</v>
      </c>
    </row>
    <row r="31" spans="1:10" ht="20.100000000000001" customHeight="1">
      <c r="A31" s="41">
        <f t="shared" si="4"/>
        <v>19</v>
      </c>
      <c r="B31" s="42" t="s">
        <v>101</v>
      </c>
      <c r="C31" s="73">
        <v>3.7676704399999998</v>
      </c>
      <c r="D31" s="1094">
        <f t="shared" si="0"/>
        <v>1.1687915453061257E-3</v>
      </c>
      <c r="E31" s="73">
        <v>4.1320308800000003</v>
      </c>
      <c r="F31" s="1094">
        <f t="shared" si="1"/>
        <v>1.1989634812824826E-3</v>
      </c>
      <c r="G31" s="907">
        <v>4.6817673300000004</v>
      </c>
      <c r="H31" s="1095">
        <f t="shared" si="1"/>
        <v>1.2747044295416763E-3</v>
      </c>
      <c r="I31" s="1377">
        <f t="shared" si="2"/>
        <v>9.6707088850372075E-2</v>
      </c>
      <c r="J31" s="1378">
        <f t="shared" si="3"/>
        <v>0.13304267706731179</v>
      </c>
    </row>
    <row r="32" spans="1:10" ht="20.100000000000001" customHeight="1">
      <c r="A32" s="41">
        <f t="shared" si="4"/>
        <v>20</v>
      </c>
      <c r="B32" s="38" t="s">
        <v>102</v>
      </c>
      <c r="C32" s="73">
        <v>1.43996093</v>
      </c>
      <c r="D32" s="1094">
        <f t="shared" si="0"/>
        <v>4.4669887861931628E-4</v>
      </c>
      <c r="E32" s="73">
        <v>1.3992370000000001</v>
      </c>
      <c r="F32" s="1094">
        <f t="shared" si="1"/>
        <v>4.0600714597255311E-4</v>
      </c>
      <c r="G32" s="907">
        <v>1.50374071</v>
      </c>
      <c r="H32" s="1095">
        <f t="shared" si="1"/>
        <v>4.0942336703416338E-4</v>
      </c>
      <c r="I32" s="1377">
        <f t="shared" si="2"/>
        <v>-2.8281274270406741E-2</v>
      </c>
      <c r="J32" s="1378">
        <f t="shared" si="3"/>
        <v>7.4686211127921801E-2</v>
      </c>
    </row>
    <row r="33" spans="1:54" ht="20.100000000000001" customHeight="1">
      <c r="A33" s="41">
        <f t="shared" si="4"/>
        <v>21</v>
      </c>
      <c r="B33" s="38" t="s">
        <v>103</v>
      </c>
      <c r="C33" s="73">
        <v>22.04927219</v>
      </c>
      <c r="D33" s="1094">
        <f t="shared" si="0"/>
        <v>6.8400363901853058E-3</v>
      </c>
      <c r="E33" s="73">
        <v>23.754246339999998</v>
      </c>
      <c r="F33" s="1094">
        <f t="shared" si="1"/>
        <v>6.8926091585859751E-3</v>
      </c>
      <c r="G33" s="907">
        <v>24.17342236</v>
      </c>
      <c r="H33" s="1095">
        <f t="shared" si="1"/>
        <v>6.5816958399497819E-3</v>
      </c>
      <c r="I33" s="1377">
        <f t="shared" si="2"/>
        <v>7.7325643010260209E-2</v>
      </c>
      <c r="J33" s="1378">
        <f t="shared" si="3"/>
        <v>1.7646361581009094E-2</v>
      </c>
    </row>
    <row r="34" spans="1:54" ht="20.100000000000001" customHeight="1" thickBot="1">
      <c r="A34" s="43">
        <f t="shared" si="4"/>
        <v>22</v>
      </c>
      <c r="B34" s="44" t="s">
        <v>104</v>
      </c>
      <c r="C34" s="73">
        <v>104.47926553000001</v>
      </c>
      <c r="D34" s="1094">
        <f t="shared" si="0"/>
        <v>3.2411136843289765E-2</v>
      </c>
      <c r="E34" s="73">
        <v>116.69846244</v>
      </c>
      <c r="F34" s="1094">
        <f t="shared" si="1"/>
        <v>3.3861604341973217E-2</v>
      </c>
      <c r="G34" s="907">
        <v>146.51596031</v>
      </c>
      <c r="H34" s="1095">
        <f t="shared" si="1"/>
        <v>3.9891889203667326E-2</v>
      </c>
      <c r="I34" s="1377">
        <f t="shared" si="2"/>
        <v>0.11695331937887134</v>
      </c>
      <c r="J34" s="1378">
        <f t="shared" si="3"/>
        <v>0.25550891799736036</v>
      </c>
    </row>
    <row r="35" spans="1:54" ht="21" customHeight="1" thickTop="1" thickBot="1">
      <c r="A35" s="45" t="s">
        <v>105</v>
      </c>
      <c r="B35" s="46"/>
      <c r="C35" s="84">
        <f>SUM(C13:C34)</f>
        <v>3223.5606555599998</v>
      </c>
      <c r="D35" s="48">
        <f t="shared" si="0"/>
        <v>1</v>
      </c>
      <c r="E35" s="84">
        <f>SUM(E13:E34)</f>
        <v>3446.335893049999</v>
      </c>
      <c r="F35" s="48">
        <f t="shared" si="1"/>
        <v>1</v>
      </c>
      <c r="G35" s="908">
        <v>3672.8258108300006</v>
      </c>
      <c r="H35" s="138">
        <f t="shared" si="1"/>
        <v>1</v>
      </c>
      <c r="I35" s="1404">
        <f t="shared" si="2"/>
        <v>6.9108436692747285E-2</v>
      </c>
      <c r="J35" s="1405">
        <f t="shared" si="3"/>
        <v>6.5719049102772917E-2</v>
      </c>
    </row>
    <row r="36" spans="1:54" ht="15.6" customHeight="1" thickTop="1">
      <c r="A36" s="1236"/>
      <c r="B36" s="1236"/>
      <c r="C36" s="1010"/>
      <c r="D36" s="357"/>
      <c r="E36" s="1010"/>
      <c r="F36" s="357"/>
      <c r="G36" s="1140"/>
      <c r="H36" s="357"/>
      <c r="I36" s="1140"/>
      <c r="J36" s="357"/>
    </row>
    <row r="37" spans="1:54" s="16" customFormat="1" ht="14.25" customHeight="1">
      <c r="A37" s="880" t="str">
        <f>+data!A1</f>
        <v>Fonte: AT - Autoridade Tributária e Aduaneira</v>
      </c>
      <c r="B37" s="881"/>
      <c r="C37" s="882"/>
      <c r="D37" s="885"/>
      <c r="E37" s="852"/>
      <c r="F37" s="885"/>
      <c r="G37" s="852"/>
      <c r="H37" s="885"/>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c r="AU37" s="852"/>
      <c r="AV37" s="852"/>
      <c r="AW37" s="852"/>
      <c r="AX37" s="852"/>
      <c r="AY37" s="852"/>
      <c r="AZ37" s="852"/>
      <c r="BA37" s="852"/>
      <c r="BB37" s="852"/>
    </row>
    <row r="38" spans="1:54" s="16" customFormat="1" ht="14.25" customHeight="1">
      <c r="A38" s="852" t="str">
        <f>+data!A2</f>
        <v>Data: 2015-11</v>
      </c>
      <c r="B38" s="278"/>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c r="AR38" s="852"/>
      <c r="AS38" s="852"/>
      <c r="AT38" s="852"/>
      <c r="AU38" s="852"/>
      <c r="AV38" s="852"/>
      <c r="AW38" s="852"/>
      <c r="AX38" s="852"/>
      <c r="AY38" s="852"/>
      <c r="AZ38" s="852"/>
      <c r="BA38" s="852"/>
      <c r="BB38" s="852"/>
    </row>
    <row r="39" spans="1:54" ht="9.75" customHeight="1">
      <c r="A39" s="49" t="str">
        <f>+data!A3</f>
        <v xml:space="preserve"> </v>
      </c>
    </row>
    <row r="40" spans="1:54">
      <c r="A40" s="49"/>
      <c r="C40" s="1010"/>
      <c r="D40" s="1010"/>
      <c r="E40" s="1010"/>
      <c r="F40" s="1010"/>
      <c r="G40" s="1010"/>
      <c r="H40" s="1010"/>
    </row>
    <row r="41" spans="1:54">
      <c r="A41" s="16"/>
    </row>
  </sheetData>
  <mergeCells count="2">
    <mergeCell ref="I10:J11"/>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F35 D35" formula="1"/>
    <ignoredError sqref="I12" twoDigitTextYear="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6" enableFormatConditionsCalculation="0">
    <tabColor theme="6" tint="0.59999389629810485"/>
    <pageSetUpPr fitToPage="1"/>
  </sheetPr>
  <dimension ref="A1:BB39"/>
  <sheetViews>
    <sheetView zoomScaleNormal="100" workbookViewId="0">
      <selection activeCell="A9" sqref="A9:A11"/>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4" style="26" customWidth="1"/>
    <col min="12" max="12" width="3.5703125" style="26" customWidth="1"/>
    <col min="13" max="18" width="11.42578125" style="26" customWidth="1"/>
    <col min="19" max="19" width="6.5703125" style="26" customWidth="1"/>
    <col min="20" max="20" width="14.7109375" style="26" customWidth="1"/>
    <col min="21" max="21" width="6.5703125" style="26" customWidth="1"/>
    <col min="22" max="22" width="16.28515625" style="26" customWidth="1"/>
    <col min="23" max="23" width="6.5703125" style="26" customWidth="1"/>
    <col min="24" max="24" width="16.28515625" style="26" customWidth="1"/>
    <col min="25" max="25" width="6.5703125" style="26" customWidth="1"/>
    <col min="26" max="26" width="14.7109375" style="26" customWidth="1"/>
    <col min="27" max="27" width="4" style="26" customWidth="1"/>
    <col min="28" max="28" width="12.7109375" style="26" customWidth="1"/>
    <col min="29" max="29" width="6.5703125" style="26" customWidth="1"/>
    <col min="30" max="30" width="14.7109375" style="26" customWidth="1"/>
    <col min="31" max="31" width="6.5703125" style="26" customWidth="1"/>
    <col min="32" max="32" width="14.7109375" style="26" customWidth="1"/>
    <col min="33" max="33" width="5.5703125" style="26" customWidth="1"/>
    <col min="34" max="34" width="13.7109375" style="26" customWidth="1"/>
    <col min="35" max="35" width="6.5703125" style="26" customWidth="1"/>
    <col min="36" max="36" width="14.7109375" style="26" customWidth="1"/>
    <col min="37" max="37" width="6.5703125" style="26" customWidth="1"/>
    <col min="38" max="38" width="14.7109375" style="26" customWidth="1"/>
    <col min="39" max="39" width="6.5703125" style="26" customWidth="1"/>
    <col min="40" max="40" width="13.7109375" style="26" customWidth="1"/>
    <col min="41" max="41" width="6.5703125" style="26" customWidth="1"/>
    <col min="42" max="42" width="14.7109375" style="26" customWidth="1"/>
    <col min="43" max="43" width="6.5703125" style="26" customWidth="1"/>
    <col min="44" max="44" width="13.7109375" style="26" customWidth="1"/>
    <col min="45" max="45" width="5.5703125" style="26" customWidth="1"/>
    <col min="46" max="46" width="14.7109375" style="26" customWidth="1"/>
    <col min="47" max="47" width="5.5703125" style="26" customWidth="1"/>
    <col min="48" max="48" width="14.7109375" style="26" customWidth="1"/>
    <col min="49" max="49" width="7.5703125" style="26" customWidth="1"/>
    <col min="50" max="50" width="18.28515625" style="26" customWidth="1"/>
    <col min="51" max="51" width="5.5703125" style="26" customWidth="1"/>
    <col min="52" max="52" width="14.7109375" style="26" customWidth="1"/>
    <col min="53" max="53" width="7.5703125" style="26" customWidth="1"/>
    <col min="54" max="54" width="17.28515625" style="26" customWidth="1"/>
  </cols>
  <sheetData>
    <row r="1" spans="1:54" s="195" customFormat="1" ht="27.75">
      <c r="A1" s="1183" t="s">
        <v>707</v>
      </c>
      <c r="B1" s="206"/>
      <c r="C1" s="206"/>
      <c r="D1" s="206"/>
      <c r="E1" s="206"/>
      <c r="F1" s="206"/>
      <c r="G1" s="206"/>
      <c r="H1" s="206"/>
      <c r="I1" s="206"/>
    </row>
    <row r="2" spans="1:54" s="195" customFormat="1"/>
    <row r="3" spans="1:54" s="454" customFormat="1" ht="26.25">
      <c r="A3" s="706" t="s">
        <v>548</v>
      </c>
      <c r="C3" s="662"/>
      <c r="D3" s="662"/>
      <c r="E3" s="662"/>
      <c r="F3" s="662"/>
      <c r="G3" s="662"/>
      <c r="H3" s="662"/>
    </row>
    <row r="4" spans="1:54"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row>
    <row r="5" spans="1:54" s="454" customFormat="1" ht="27" customHeight="1">
      <c r="A5" s="663" t="s">
        <v>63</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row>
    <row r="6" spans="1:54" ht="21" customHeight="1">
      <c r="A6" s="319" t="s">
        <v>166</v>
      </c>
      <c r="B6" s="14"/>
      <c r="C6" s="27"/>
      <c r="D6" s="27"/>
      <c r="E6" s="27"/>
      <c r="F6" s="27"/>
      <c r="G6" s="27"/>
      <c r="H6" s="27"/>
      <c r="I6" s="27"/>
    </row>
    <row r="7" spans="1:54" ht="25.5" customHeight="1">
      <c r="A7" s="272" t="s">
        <v>153</v>
      </c>
      <c r="B7" s="272"/>
      <c r="C7" s="272"/>
      <c r="D7" s="272"/>
      <c r="E7" s="272"/>
      <c r="F7" s="272"/>
      <c r="G7" s="272"/>
      <c r="H7" s="272"/>
      <c r="I7" s="272"/>
    </row>
    <row r="8" spans="1:54" ht="21" customHeight="1" thickBot="1">
      <c r="A8" s="16"/>
      <c r="B8" s="17"/>
    </row>
    <row r="9" spans="1:54" ht="13.5" customHeight="1" thickTop="1">
      <c r="A9" s="1617" t="s">
        <v>72</v>
      </c>
      <c r="B9" s="29"/>
      <c r="C9" s="264"/>
      <c r="D9" s="90"/>
      <c r="E9" s="264"/>
      <c r="F9" s="722"/>
      <c r="G9" s="1054"/>
      <c r="H9" s="116"/>
      <c r="I9" s="1613" t="s">
        <v>435</v>
      </c>
      <c r="J9" s="1614"/>
    </row>
    <row r="10" spans="1:54" s="33" customFormat="1" ht="13.5" thickBot="1">
      <c r="A10" s="1618"/>
      <c r="B10" s="850" t="s">
        <v>58</v>
      </c>
      <c r="C10" s="118">
        <v>2012</v>
      </c>
      <c r="D10" s="117" t="s">
        <v>73</v>
      </c>
      <c r="E10" s="118">
        <v>2013</v>
      </c>
      <c r="F10" s="723" t="s">
        <v>73</v>
      </c>
      <c r="G10" s="1055">
        <v>2014</v>
      </c>
      <c r="H10" s="286" t="s">
        <v>73</v>
      </c>
      <c r="I10" s="1615"/>
      <c r="J10" s="1616"/>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row>
    <row r="11" spans="1:54" s="33" customFormat="1" ht="18" customHeight="1" thickTop="1" thickBot="1">
      <c r="A11" s="1619"/>
      <c r="B11" s="34"/>
      <c r="C11" s="266"/>
      <c r="D11" s="94"/>
      <c r="E11" s="266"/>
      <c r="F11" s="724"/>
      <c r="G11" s="1056"/>
      <c r="H11" s="94"/>
      <c r="I11" s="1410" t="s">
        <v>630</v>
      </c>
      <c r="J11" s="1411" t="s">
        <v>710</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row>
    <row r="12" spans="1:54" ht="20.100000000000001" customHeight="1" thickTop="1">
      <c r="A12" s="35" t="s">
        <v>74</v>
      </c>
      <c r="B12" s="36" t="s">
        <v>75</v>
      </c>
      <c r="C12" s="905">
        <v>8031</v>
      </c>
      <c r="D12" s="1134">
        <f t="shared" ref="D12:D34" si="0">+C12/C$34</f>
        <v>6.8368137434343265E-2</v>
      </c>
      <c r="E12" s="905">
        <v>8584</v>
      </c>
      <c r="F12" s="1134">
        <f>+E12/E$34</f>
        <v>6.78041074249605E-2</v>
      </c>
      <c r="G12" s="906">
        <v>9572</v>
      </c>
      <c r="H12" s="1135">
        <f>+G12/G$34</f>
        <v>6.7109764989623649E-2</v>
      </c>
      <c r="I12" s="1386">
        <f>IF(C12&gt;0,(E12-C12)/C12,"-")</f>
        <v>6.8858174573527581E-2</v>
      </c>
      <c r="J12" s="1387">
        <f>IF(E12&gt;0,(G12-E12)/E12,"-")</f>
        <v>0.11509785647716682</v>
      </c>
    </row>
    <row r="13" spans="1:54" ht="20.100000000000001" customHeight="1">
      <c r="A13" s="37" t="s">
        <v>76</v>
      </c>
      <c r="B13" s="38" t="s">
        <v>77</v>
      </c>
      <c r="C13" s="73">
        <v>1489</v>
      </c>
      <c r="D13" s="1094">
        <f t="shared" si="0"/>
        <v>1.2675900465662696E-2</v>
      </c>
      <c r="E13" s="73">
        <v>1559</v>
      </c>
      <c r="F13" s="1094">
        <f t="shared" ref="F13:H34" si="1">+E13/E$34</f>
        <v>1.2314375987361769E-2</v>
      </c>
      <c r="G13" s="907">
        <v>1715</v>
      </c>
      <c r="H13" s="1095">
        <f t="shared" si="1"/>
        <v>1.2023949744797801E-2</v>
      </c>
      <c r="I13" s="1377">
        <f t="shared" ref="I13:I34" si="2">IF(C13&gt;0,(E13-C13)/C13,"-")</f>
        <v>4.7011417058428477E-2</v>
      </c>
      <c r="J13" s="1378">
        <f t="shared" ref="J13:J34" si="3">IF(E13&gt;0,(G13-E13)/E13,"-")</f>
        <v>0.10006414368184734</v>
      </c>
    </row>
    <row r="14" spans="1:54" ht="20.100000000000001" customHeight="1">
      <c r="A14" s="37" t="s">
        <v>78</v>
      </c>
      <c r="B14" s="38" t="s">
        <v>79</v>
      </c>
      <c r="C14" s="73">
        <v>9448</v>
      </c>
      <c r="D14" s="1094">
        <f t="shared" si="0"/>
        <v>8.0431099798241201E-2</v>
      </c>
      <c r="E14" s="73">
        <v>10717</v>
      </c>
      <c r="F14" s="1094">
        <f t="shared" si="1"/>
        <v>8.465244865718799E-2</v>
      </c>
      <c r="G14" s="907">
        <v>11881</v>
      </c>
      <c r="H14" s="1095">
        <f t="shared" si="1"/>
        <v>8.3298278086263958E-2</v>
      </c>
      <c r="I14" s="1377">
        <f t="shared" si="2"/>
        <v>0.13431414055884844</v>
      </c>
      <c r="J14" s="1378">
        <f t="shared" si="3"/>
        <v>0.10861248483717459</v>
      </c>
    </row>
    <row r="15" spans="1:54" ht="20.100000000000001" customHeight="1">
      <c r="A15" s="37" t="s">
        <v>80</v>
      </c>
      <c r="B15" s="38" t="s">
        <v>81</v>
      </c>
      <c r="C15" s="73">
        <v>1170</v>
      </c>
      <c r="D15" s="1094">
        <f t="shared" si="0"/>
        <v>9.9602441536772029E-3</v>
      </c>
      <c r="E15" s="73">
        <v>1226</v>
      </c>
      <c r="F15" s="1094">
        <f t="shared" si="1"/>
        <v>9.6840442338072662E-3</v>
      </c>
      <c r="G15" s="907">
        <v>1460</v>
      </c>
      <c r="H15" s="1095">
        <f t="shared" si="1"/>
        <v>1.0236132144259353E-2</v>
      </c>
      <c r="I15" s="1377">
        <f t="shared" si="2"/>
        <v>4.7863247863247867E-2</v>
      </c>
      <c r="J15" s="1378">
        <f t="shared" si="3"/>
        <v>0.19086460032626426</v>
      </c>
    </row>
    <row r="16" spans="1:54" ht="20.100000000000001" customHeight="1">
      <c r="A16" s="37" t="s">
        <v>82</v>
      </c>
      <c r="B16" s="38" t="s">
        <v>83</v>
      </c>
      <c r="C16" s="73">
        <v>1663</v>
      </c>
      <c r="D16" s="1094">
        <f t="shared" si="0"/>
        <v>1.4157167544927511E-2</v>
      </c>
      <c r="E16" s="73">
        <v>1809</v>
      </c>
      <c r="F16" s="1094">
        <f t="shared" si="1"/>
        <v>1.4289099526066351E-2</v>
      </c>
      <c r="G16" s="907">
        <v>2016</v>
      </c>
      <c r="H16" s="1095">
        <f t="shared" si="1"/>
        <v>1.4134275618374558E-2</v>
      </c>
      <c r="I16" s="1377">
        <f t="shared" si="2"/>
        <v>8.7793144918821411E-2</v>
      </c>
      <c r="J16" s="1378">
        <f t="shared" si="3"/>
        <v>0.11442786069651742</v>
      </c>
    </row>
    <row r="17" spans="1:10" ht="20.100000000000001" customHeight="1">
      <c r="A17" s="37" t="s">
        <v>84</v>
      </c>
      <c r="B17" s="38" t="s">
        <v>85</v>
      </c>
      <c r="C17" s="73">
        <v>4243</v>
      </c>
      <c r="D17" s="1094">
        <f t="shared" si="0"/>
        <v>3.6120782858164419E-2</v>
      </c>
      <c r="E17" s="73">
        <v>4537</v>
      </c>
      <c r="F17" s="1094">
        <f t="shared" si="1"/>
        <v>3.5837282780410741E-2</v>
      </c>
      <c r="G17" s="907">
        <v>5006</v>
      </c>
      <c r="H17" s="1095">
        <f t="shared" si="1"/>
        <v>3.5097313365864601E-2</v>
      </c>
      <c r="I17" s="1377">
        <f t="shared" si="2"/>
        <v>6.9290596276219654E-2</v>
      </c>
      <c r="J17" s="1378">
        <f t="shared" si="3"/>
        <v>0.10337227242671369</v>
      </c>
    </row>
    <row r="18" spans="1:10" ht="20.100000000000001" customHeight="1">
      <c r="A18" s="37" t="s">
        <v>86</v>
      </c>
      <c r="B18" s="38" t="s">
        <v>87</v>
      </c>
      <c r="C18" s="73">
        <v>1768</v>
      </c>
      <c r="D18" s="1094">
        <f t="shared" si="0"/>
        <v>1.5051035610001106E-2</v>
      </c>
      <c r="E18" s="73">
        <v>1982</v>
      </c>
      <c r="F18" s="1094">
        <f t="shared" si="1"/>
        <v>1.5655608214849921E-2</v>
      </c>
      <c r="G18" s="907">
        <v>2191</v>
      </c>
      <c r="H18" s="1095">
        <f t="shared" si="1"/>
        <v>1.5361209265802905E-2</v>
      </c>
      <c r="I18" s="1377">
        <f t="shared" si="2"/>
        <v>0.12104072398190045</v>
      </c>
      <c r="J18" s="1378">
        <f t="shared" si="3"/>
        <v>0.10544904137235116</v>
      </c>
    </row>
    <row r="19" spans="1:10" ht="20.100000000000001" customHeight="1">
      <c r="A19" s="37" t="s">
        <v>88</v>
      </c>
      <c r="B19" s="38" t="s">
        <v>89</v>
      </c>
      <c r="C19" s="73">
        <v>4948</v>
      </c>
      <c r="D19" s="1094">
        <f t="shared" si="0"/>
        <v>4.2122468437944274E-2</v>
      </c>
      <c r="E19" s="73">
        <v>5463</v>
      </c>
      <c r="F19" s="1094">
        <f t="shared" si="1"/>
        <v>4.3151658767772515E-2</v>
      </c>
      <c r="G19" s="907">
        <v>6243</v>
      </c>
      <c r="H19" s="1095">
        <f t="shared" si="1"/>
        <v>4.376998149082955E-2</v>
      </c>
      <c r="I19" s="1377">
        <f t="shared" si="2"/>
        <v>0.10408245755860954</v>
      </c>
      <c r="J19" s="1378">
        <f t="shared" si="3"/>
        <v>0.14277869302581001</v>
      </c>
    </row>
    <row r="20" spans="1:10" ht="20.100000000000001" customHeight="1">
      <c r="A20" s="37" t="s">
        <v>90</v>
      </c>
      <c r="B20" s="38" t="s">
        <v>91</v>
      </c>
      <c r="C20" s="73">
        <v>1337</v>
      </c>
      <c r="D20" s="1094">
        <f t="shared" si="0"/>
        <v>1.1381920028603778E-2</v>
      </c>
      <c r="E20" s="73">
        <v>1390</v>
      </c>
      <c r="F20" s="1094">
        <f t="shared" si="1"/>
        <v>1.0979462875197472E-2</v>
      </c>
      <c r="G20" s="907">
        <v>1619</v>
      </c>
      <c r="H20" s="1095">
        <f t="shared" si="1"/>
        <v>1.135088900106568E-2</v>
      </c>
      <c r="I20" s="1377">
        <f t="shared" si="2"/>
        <v>3.9640987284966345E-2</v>
      </c>
      <c r="J20" s="1378">
        <f t="shared" si="3"/>
        <v>0.16474820143884891</v>
      </c>
    </row>
    <row r="21" spans="1:10" ht="20.100000000000001" customHeight="1">
      <c r="A21" s="40">
        <v>10</v>
      </c>
      <c r="B21" s="38" t="s">
        <v>92</v>
      </c>
      <c r="C21" s="73">
        <v>6378</v>
      </c>
      <c r="D21" s="1094">
        <f t="shared" si="0"/>
        <v>5.4296100181327522E-2</v>
      </c>
      <c r="E21" s="73">
        <v>6895</v>
      </c>
      <c r="F21" s="1094">
        <f t="shared" si="1"/>
        <v>5.4462875197472352E-2</v>
      </c>
      <c r="G21" s="907">
        <v>7467</v>
      </c>
      <c r="H21" s="1095">
        <f t="shared" si="1"/>
        <v>5.2351505973414099E-2</v>
      </c>
      <c r="I21" s="1377">
        <f t="shared" si="2"/>
        <v>8.1059893383505804E-2</v>
      </c>
      <c r="J21" s="1378">
        <f t="shared" si="3"/>
        <v>8.2958665699782455E-2</v>
      </c>
    </row>
    <row r="22" spans="1:10" ht="20.100000000000001" customHeight="1">
      <c r="A22" s="41">
        <f t="shared" ref="A22:A33" si="4">A21+1</f>
        <v>11</v>
      </c>
      <c r="B22" s="42" t="s">
        <v>93</v>
      </c>
      <c r="C22" s="73">
        <v>31749</v>
      </c>
      <c r="D22" s="1094">
        <f t="shared" si="0"/>
        <v>0.27028016379068165</v>
      </c>
      <c r="E22" s="73">
        <v>34042</v>
      </c>
      <c r="F22" s="1094">
        <f t="shared" si="1"/>
        <v>0.26889415481832546</v>
      </c>
      <c r="G22" s="907">
        <v>38738</v>
      </c>
      <c r="H22" s="1095">
        <f t="shared" si="1"/>
        <v>0.27159403219473893</v>
      </c>
      <c r="I22" s="1377">
        <f t="shared" si="2"/>
        <v>7.2222747173139312E-2</v>
      </c>
      <c r="J22" s="1378">
        <f t="shared" si="3"/>
        <v>0.13794724164267669</v>
      </c>
    </row>
    <row r="23" spans="1:10" ht="20.100000000000001" customHeight="1">
      <c r="A23" s="41">
        <f t="shared" si="4"/>
        <v>12</v>
      </c>
      <c r="B23" s="42" t="s">
        <v>94</v>
      </c>
      <c r="C23" s="73">
        <v>1104</v>
      </c>
      <c r="D23" s="1094">
        <f t="shared" si="0"/>
        <v>9.3983842270595145E-3</v>
      </c>
      <c r="E23" s="73">
        <v>1201</v>
      </c>
      <c r="F23" s="1094">
        <f t="shared" si="1"/>
        <v>9.4865718799368084E-3</v>
      </c>
      <c r="G23" s="907">
        <v>1340</v>
      </c>
      <c r="H23" s="1095">
        <f t="shared" si="1"/>
        <v>9.3948062145942004E-3</v>
      </c>
      <c r="I23" s="1377">
        <f t="shared" si="2"/>
        <v>8.7862318840579712E-2</v>
      </c>
      <c r="J23" s="1378">
        <f t="shared" si="3"/>
        <v>0.115736885928393</v>
      </c>
    </row>
    <row r="24" spans="1:10" ht="20.100000000000001" customHeight="1">
      <c r="A24" s="41">
        <f t="shared" si="4"/>
        <v>13</v>
      </c>
      <c r="B24" s="42" t="s">
        <v>95</v>
      </c>
      <c r="C24" s="73">
        <v>21234</v>
      </c>
      <c r="D24" s="1094">
        <f t="shared" si="0"/>
        <v>0.18076566184545448</v>
      </c>
      <c r="E24" s="73">
        <v>23099</v>
      </c>
      <c r="F24" s="1094">
        <f t="shared" si="1"/>
        <v>0.1824565560821485</v>
      </c>
      <c r="G24" s="907">
        <v>26044</v>
      </c>
      <c r="H24" s="1095">
        <f t="shared" si="1"/>
        <v>0.18259577093499355</v>
      </c>
      <c r="I24" s="1377">
        <f t="shared" si="2"/>
        <v>8.7830837336347362E-2</v>
      </c>
      <c r="J24" s="1378">
        <f t="shared" si="3"/>
        <v>0.12749469674011862</v>
      </c>
    </row>
    <row r="25" spans="1:10" ht="20.100000000000001" customHeight="1">
      <c r="A25" s="41">
        <f t="shared" si="4"/>
        <v>14</v>
      </c>
      <c r="B25" s="42" t="s">
        <v>96</v>
      </c>
      <c r="C25" s="73">
        <v>4782</v>
      </c>
      <c r="D25" s="1094">
        <f t="shared" si="0"/>
        <v>4.0709305592208873E-2</v>
      </c>
      <c r="E25" s="73">
        <v>4956</v>
      </c>
      <c r="F25" s="1094">
        <f t="shared" si="1"/>
        <v>3.9146919431279618E-2</v>
      </c>
      <c r="G25" s="907">
        <v>5548</v>
      </c>
      <c r="H25" s="1095">
        <f t="shared" si="1"/>
        <v>3.8897302148185542E-2</v>
      </c>
      <c r="I25" s="1377">
        <f t="shared" si="2"/>
        <v>3.6386449184441658E-2</v>
      </c>
      <c r="J25" s="1378">
        <f t="shared" si="3"/>
        <v>0.11945117029862792</v>
      </c>
    </row>
    <row r="26" spans="1:10" ht="20.100000000000001" customHeight="1">
      <c r="A26" s="41">
        <f t="shared" si="4"/>
        <v>15</v>
      </c>
      <c r="B26" s="42" t="s">
        <v>97</v>
      </c>
      <c r="C26" s="73">
        <v>6583</v>
      </c>
      <c r="D26" s="1094">
        <f t="shared" si="0"/>
        <v>5.6041271165518824E-2</v>
      </c>
      <c r="E26" s="73">
        <v>7147</v>
      </c>
      <c r="F26" s="1094">
        <f t="shared" si="1"/>
        <v>5.6453396524486575E-2</v>
      </c>
      <c r="G26" s="907">
        <v>8036</v>
      </c>
      <c r="H26" s="1095">
        <f t="shared" si="1"/>
        <v>5.6340793089909698E-2</v>
      </c>
      <c r="I26" s="1377">
        <f t="shared" si="2"/>
        <v>8.567522406197782E-2</v>
      </c>
      <c r="J26" s="1378">
        <f t="shared" si="3"/>
        <v>0.12438785504407443</v>
      </c>
    </row>
    <row r="27" spans="1:10" ht="20.100000000000001" customHeight="1">
      <c r="A27" s="41">
        <f t="shared" si="4"/>
        <v>16</v>
      </c>
      <c r="B27" s="42" t="s">
        <v>98</v>
      </c>
      <c r="C27" s="73">
        <v>2125</v>
      </c>
      <c r="D27" s="1094">
        <f t="shared" si="0"/>
        <v>1.8090187031251329E-2</v>
      </c>
      <c r="E27" s="73">
        <v>2209</v>
      </c>
      <c r="F27" s="1094">
        <f t="shared" si="1"/>
        <v>1.7448657187993682E-2</v>
      </c>
      <c r="G27" s="907">
        <v>2636</v>
      </c>
      <c r="H27" s="1095">
        <f t="shared" si="1"/>
        <v>1.8481126254977845E-2</v>
      </c>
      <c r="I27" s="1377">
        <f t="shared" si="2"/>
        <v>3.9529411764705882E-2</v>
      </c>
      <c r="J27" s="1378">
        <f t="shared" si="3"/>
        <v>0.19330013580805794</v>
      </c>
    </row>
    <row r="28" spans="1:10" ht="20.100000000000001" customHeight="1">
      <c r="A28" s="41">
        <f t="shared" si="4"/>
        <v>17</v>
      </c>
      <c r="B28" s="42" t="s">
        <v>99</v>
      </c>
      <c r="C28" s="73">
        <v>1678</v>
      </c>
      <c r="D28" s="1094">
        <f>+C28/C$34</f>
        <v>1.4284862982795169E-2</v>
      </c>
      <c r="E28" s="73">
        <v>1763</v>
      </c>
      <c r="F28" s="1094">
        <f t="shared" si="1"/>
        <v>1.3925750394944708E-2</v>
      </c>
      <c r="G28" s="907">
        <v>2104</v>
      </c>
      <c r="H28" s="1095">
        <f t="shared" si="1"/>
        <v>1.475124796679567E-2</v>
      </c>
      <c r="I28" s="1377">
        <f t="shared" si="2"/>
        <v>5.0655542312276522E-2</v>
      </c>
      <c r="J28" s="1378">
        <f t="shared" si="3"/>
        <v>0.19342030629608623</v>
      </c>
    </row>
    <row r="29" spans="1:10" ht="20.100000000000001" customHeight="1">
      <c r="A29" s="41">
        <f t="shared" si="4"/>
        <v>18</v>
      </c>
      <c r="B29" s="42" t="s">
        <v>100</v>
      </c>
      <c r="C29" s="73">
        <v>3499</v>
      </c>
      <c r="D29" s="1094">
        <f t="shared" si="0"/>
        <v>2.9787089139928662E-2</v>
      </c>
      <c r="E29" s="73">
        <v>3660</v>
      </c>
      <c r="F29" s="1094">
        <f t="shared" si="1"/>
        <v>2.8909952606635071E-2</v>
      </c>
      <c r="G29" s="907">
        <v>4022</v>
      </c>
      <c r="H29" s="1095">
        <f t="shared" si="1"/>
        <v>2.8198440742610353E-2</v>
      </c>
      <c r="I29" s="1377">
        <f t="shared" si="2"/>
        <v>4.6013146613318089E-2</v>
      </c>
      <c r="J29" s="1378">
        <f t="shared" si="3"/>
        <v>9.8907103825136608E-2</v>
      </c>
    </row>
    <row r="30" spans="1:10" ht="20.100000000000001" customHeight="1">
      <c r="A30" s="41">
        <f t="shared" si="4"/>
        <v>19</v>
      </c>
      <c r="B30" s="42" t="s">
        <v>101</v>
      </c>
      <c r="C30" s="73">
        <v>470</v>
      </c>
      <c r="D30" s="1094">
        <f t="shared" si="0"/>
        <v>4.0011237198532357E-3</v>
      </c>
      <c r="E30" s="73">
        <v>433</v>
      </c>
      <c r="F30" s="1094">
        <f t="shared" si="1"/>
        <v>3.420221169036335E-3</v>
      </c>
      <c r="G30" s="907">
        <v>466</v>
      </c>
      <c r="H30" s="1095">
        <f t="shared" si="1"/>
        <v>3.2671490268663412E-3</v>
      </c>
      <c r="I30" s="1377">
        <f t="shared" si="2"/>
        <v>-7.8723404255319152E-2</v>
      </c>
      <c r="J30" s="1378">
        <f t="shared" si="3"/>
        <v>7.6212471131639717E-2</v>
      </c>
    </row>
    <row r="31" spans="1:10" ht="20.100000000000001" customHeight="1">
      <c r="A31" s="41">
        <f t="shared" si="4"/>
        <v>20</v>
      </c>
      <c r="B31" s="38" t="s">
        <v>102</v>
      </c>
      <c r="C31" s="73">
        <v>266</v>
      </c>
      <c r="D31" s="1094">
        <f t="shared" si="0"/>
        <v>2.2644657648531077E-3</v>
      </c>
      <c r="E31" s="73">
        <v>269</v>
      </c>
      <c r="F31" s="1094">
        <f t="shared" si="1"/>
        <v>2.1248025276461293E-3</v>
      </c>
      <c r="G31" s="907">
        <v>270</v>
      </c>
      <c r="H31" s="1095">
        <f t="shared" si="1"/>
        <v>1.8929833417465926E-3</v>
      </c>
      <c r="I31" s="1377">
        <f t="shared" si="2"/>
        <v>1.1278195488721804E-2</v>
      </c>
      <c r="J31" s="1378">
        <f t="shared" si="3"/>
        <v>3.7174721189591076E-3</v>
      </c>
    </row>
    <row r="32" spans="1:10" ht="20.100000000000001" customHeight="1">
      <c r="A32" s="41">
        <f t="shared" si="4"/>
        <v>21</v>
      </c>
      <c r="B32" s="38" t="s">
        <v>103</v>
      </c>
      <c r="C32" s="73">
        <v>1002</v>
      </c>
      <c r="D32" s="1094">
        <f t="shared" si="0"/>
        <v>8.5300552495594512E-3</v>
      </c>
      <c r="E32" s="73">
        <v>1023</v>
      </c>
      <c r="F32" s="1094">
        <f t="shared" si="1"/>
        <v>8.0805687203791467E-3</v>
      </c>
      <c r="G32" s="907">
        <v>1041</v>
      </c>
      <c r="H32" s="1095">
        <f t="shared" si="1"/>
        <v>7.298502439845196E-3</v>
      </c>
      <c r="I32" s="1377">
        <f t="shared" si="2"/>
        <v>2.0958083832335328E-2</v>
      </c>
      <c r="J32" s="1378">
        <f t="shared" si="3"/>
        <v>1.7595307917888565E-2</v>
      </c>
    </row>
    <row r="33" spans="1:54" ht="20.100000000000001" customHeight="1" thickBot="1">
      <c r="A33" s="43">
        <f t="shared" si="4"/>
        <v>22</v>
      </c>
      <c r="B33" s="44" t="s">
        <v>104</v>
      </c>
      <c r="C33" s="73">
        <v>2500</v>
      </c>
      <c r="D33" s="1094">
        <f t="shared" si="0"/>
        <v>2.128257297794274E-2</v>
      </c>
      <c r="E33" s="73">
        <v>2636</v>
      </c>
      <c r="F33" s="1094">
        <f t="shared" si="1"/>
        <v>2.0821484992101107E-2</v>
      </c>
      <c r="G33" s="907">
        <v>3217</v>
      </c>
      <c r="H33" s="1095">
        <f t="shared" si="1"/>
        <v>2.2554545964439957E-2</v>
      </c>
      <c r="I33" s="1377">
        <f t="shared" si="2"/>
        <v>5.4399999999999997E-2</v>
      </c>
      <c r="J33" s="1378">
        <f t="shared" si="3"/>
        <v>0.22040971168437026</v>
      </c>
    </row>
    <row r="34" spans="1:54" ht="21.75" customHeight="1" thickTop="1" thickBot="1">
      <c r="A34" s="45" t="s">
        <v>105</v>
      </c>
      <c r="B34" s="46"/>
      <c r="C34" s="84">
        <f>SUM(C12:C33)</f>
        <v>117467</v>
      </c>
      <c r="D34" s="48">
        <f t="shared" si="0"/>
        <v>1</v>
      </c>
      <c r="E34" s="84">
        <f>SUM(E12:E33)</f>
        <v>126600</v>
      </c>
      <c r="F34" s="48">
        <f t="shared" si="1"/>
        <v>1</v>
      </c>
      <c r="G34" s="908">
        <v>142632</v>
      </c>
      <c r="H34" s="138">
        <f t="shared" si="1"/>
        <v>1</v>
      </c>
      <c r="I34" s="1404">
        <f t="shared" si="2"/>
        <v>7.7749495603020427E-2</v>
      </c>
      <c r="J34" s="1405">
        <f t="shared" si="3"/>
        <v>0.1266350710900474</v>
      </c>
    </row>
    <row r="35" spans="1:54" ht="15.6" customHeight="1" thickTop="1">
      <c r="A35" s="1236"/>
      <c r="B35" s="1236"/>
      <c r="C35" s="1010"/>
      <c r="D35" s="357"/>
      <c r="E35" s="1010"/>
      <c r="F35" s="357"/>
      <c r="G35" s="1140"/>
      <c r="H35" s="357"/>
      <c r="I35" s="1140"/>
      <c r="J35" s="357"/>
    </row>
    <row r="36" spans="1:54" s="16" customFormat="1" ht="14.25" customHeight="1">
      <c r="A36" s="880" t="str">
        <f>+data!A1</f>
        <v>Fonte: AT - Autoridade Tributária e Aduaneira</v>
      </c>
      <c r="B36" s="852"/>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c r="AQ36" s="852"/>
      <c r="AR36" s="852"/>
      <c r="AS36" s="852"/>
      <c r="AT36" s="852"/>
      <c r="AU36" s="852"/>
      <c r="AV36" s="852"/>
      <c r="AW36" s="852"/>
      <c r="AX36" s="852"/>
      <c r="AY36" s="852"/>
      <c r="AZ36" s="852"/>
      <c r="BA36" s="852"/>
      <c r="BB36" s="852"/>
    </row>
    <row r="37" spans="1:54" s="16" customFormat="1" ht="14.25" customHeight="1">
      <c r="A37" s="852" t="str">
        <f>+data!A2</f>
        <v>Data: 2015-11</v>
      </c>
      <c r="B37" s="278"/>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c r="AT37" s="852"/>
      <c r="AU37" s="852"/>
      <c r="AV37" s="852"/>
      <c r="AW37" s="852"/>
      <c r="AX37" s="852"/>
      <c r="AY37" s="852"/>
      <c r="AZ37" s="852"/>
      <c r="BA37" s="852"/>
      <c r="BB37" s="852"/>
    </row>
    <row r="38" spans="1:54" ht="9.75" customHeight="1">
      <c r="A38" s="49" t="str">
        <f>+data!A3</f>
        <v xml:space="preserve"> </v>
      </c>
    </row>
    <row r="39" spans="1:54">
      <c r="A39" s="49"/>
      <c r="C39" s="1010"/>
      <c r="D39" s="1010"/>
      <c r="E39" s="1010"/>
      <c r="F39" s="1010"/>
      <c r="G39" s="1010"/>
      <c r="H39" s="1010"/>
    </row>
  </sheetData>
  <mergeCells count="2">
    <mergeCell ref="I9:J10"/>
    <mergeCell ref="A9:A11"/>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I11" twoDigitTextYear="1"/>
    <ignoredError sqref="F34 D34" formula="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7" enableFormatConditionsCalculation="0">
    <tabColor theme="6" tint="0.59999389629810485"/>
    <pageSetUpPr fitToPage="1"/>
  </sheetPr>
  <dimension ref="A1:BB41"/>
  <sheetViews>
    <sheetView zoomScaleNormal="100" workbookViewId="0">
      <selection activeCell="A10" sqref="A10:A12"/>
    </sheetView>
  </sheetViews>
  <sheetFormatPr defaultColWidth="11.42578125" defaultRowHeight="12.75"/>
  <cols>
    <col min="1" max="1" width="5.7109375" style="26" customWidth="1"/>
    <col min="2" max="2" width="19.7109375" style="26" customWidth="1"/>
    <col min="3" max="3" width="13.5703125" style="26" customWidth="1"/>
    <col min="4" max="4" width="7.7109375" style="26" customWidth="1"/>
    <col min="5" max="5" width="13.5703125" style="26" customWidth="1"/>
    <col min="6" max="6" width="7.7109375" style="26" customWidth="1"/>
    <col min="7" max="7" width="13.5703125" style="26" customWidth="1"/>
    <col min="8" max="8" width="7.7109375" style="26" customWidth="1"/>
    <col min="9" max="10" width="8.28515625" style="26" customWidth="1"/>
    <col min="11" max="11" width="3.140625" style="26" customWidth="1"/>
    <col min="12" max="12" width="5.28515625" style="26" customWidth="1"/>
    <col min="13" max="13" width="9.5703125" style="26" customWidth="1"/>
    <col min="14" max="14" width="11" style="26" customWidth="1"/>
    <col min="15" max="15" width="9.5703125" style="26" customWidth="1"/>
    <col min="16" max="16" width="11" style="26" customWidth="1"/>
    <col min="17" max="17" width="9.5703125" style="26" customWidth="1"/>
    <col min="18" max="18" width="11" style="26" customWidth="1"/>
    <col min="19" max="19" width="6.5703125" style="26" customWidth="1"/>
    <col min="20" max="20" width="14.7109375" style="26" customWidth="1"/>
    <col min="21" max="21" width="6.5703125" style="26" customWidth="1"/>
    <col min="22" max="22" width="16.28515625" style="26" customWidth="1"/>
    <col min="23" max="23" width="6.5703125" style="26" customWidth="1"/>
    <col min="24" max="24" width="16.28515625" style="26" customWidth="1"/>
    <col min="25" max="25" width="6.5703125" style="26" customWidth="1"/>
    <col min="26" max="26" width="14.7109375" style="26" customWidth="1"/>
    <col min="27" max="27" width="4" style="26" customWidth="1"/>
    <col min="28" max="28" width="12.7109375" style="26" customWidth="1"/>
    <col min="29" max="29" width="6.5703125" style="26" customWidth="1"/>
    <col min="30" max="30" width="14.7109375" style="26" customWidth="1"/>
    <col min="31" max="31" width="6.5703125" style="26" customWidth="1"/>
    <col min="32" max="32" width="14.7109375" style="26" customWidth="1"/>
    <col min="33" max="33" width="5.5703125" style="26" customWidth="1"/>
    <col min="34" max="34" width="13.7109375" style="26" customWidth="1"/>
    <col min="35" max="35" width="6.5703125" style="26" customWidth="1"/>
    <col min="36" max="36" width="14.7109375" style="26" customWidth="1"/>
    <col min="37" max="37" width="6.5703125" style="26" customWidth="1"/>
    <col min="38" max="38" width="14.7109375" style="26" customWidth="1"/>
    <col min="39" max="39" width="6.5703125" style="26" customWidth="1"/>
    <col min="40" max="40" width="13.7109375" style="26" customWidth="1"/>
    <col min="41" max="41" width="6.5703125" style="26" customWidth="1"/>
    <col min="42" max="42" width="14.7109375" style="26" customWidth="1"/>
    <col min="43" max="43" width="6.5703125" style="26" customWidth="1"/>
    <col min="44" max="44" width="13.7109375" style="26" customWidth="1"/>
    <col min="45" max="45" width="5.5703125" style="26" customWidth="1"/>
    <col min="46" max="46" width="14.7109375" style="26" customWidth="1"/>
    <col min="47" max="47" width="5.5703125" style="26" customWidth="1"/>
    <col min="48" max="48" width="14.7109375" style="26" customWidth="1"/>
    <col min="49" max="49" width="7.5703125" style="26" customWidth="1"/>
    <col min="50" max="50" width="18.28515625" style="26" customWidth="1"/>
    <col min="51" max="51" width="5.5703125" style="26" customWidth="1"/>
    <col min="52" max="52" width="14.7109375" style="26" customWidth="1"/>
    <col min="53" max="53" width="7.5703125" style="26" customWidth="1"/>
    <col min="54" max="54" width="17.28515625" style="26" customWidth="1"/>
  </cols>
  <sheetData>
    <row r="1" spans="1:54" s="195" customFormat="1" ht="27.75">
      <c r="A1" s="1183" t="s">
        <v>707</v>
      </c>
      <c r="B1" s="206"/>
      <c r="C1" s="206"/>
      <c r="D1" s="206"/>
      <c r="E1" s="206"/>
      <c r="F1" s="206"/>
      <c r="G1" s="206"/>
      <c r="H1" s="206"/>
      <c r="I1" s="206"/>
    </row>
    <row r="2" spans="1:54" s="195" customFormat="1"/>
    <row r="3" spans="1:54" s="454" customFormat="1" ht="26.25">
      <c r="A3" s="706" t="s">
        <v>549</v>
      </c>
      <c r="C3" s="662"/>
      <c r="D3" s="662"/>
      <c r="E3" s="662"/>
      <c r="F3" s="662"/>
      <c r="G3" s="662"/>
      <c r="H3" s="662"/>
    </row>
    <row r="4" spans="1:54"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row>
    <row r="5" spans="1:54" s="454" customFormat="1" ht="27" customHeight="1">
      <c r="A5" s="663" t="s">
        <v>63</v>
      </c>
      <c r="B5" s="663"/>
      <c r="C5" s="663"/>
      <c r="D5" s="663"/>
      <c r="E5" s="663"/>
      <c r="F5" s="663"/>
      <c r="G5" s="663"/>
      <c r="H5" s="663"/>
      <c r="I5" s="663"/>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row>
    <row r="6" spans="1:54" ht="21" customHeight="1">
      <c r="A6" s="319" t="s">
        <v>166</v>
      </c>
      <c r="B6" s="14"/>
      <c r="C6" s="27"/>
      <c r="D6" s="27"/>
      <c r="E6" s="27"/>
      <c r="F6" s="27"/>
      <c r="G6" s="27"/>
      <c r="H6" s="27"/>
      <c r="I6" s="27"/>
    </row>
    <row r="7" spans="1:54" ht="25.5" customHeight="1">
      <c r="A7" s="272" t="s">
        <v>106</v>
      </c>
      <c r="B7" s="272"/>
      <c r="C7" s="272"/>
      <c r="D7" s="272"/>
      <c r="E7" s="272"/>
      <c r="F7" s="272"/>
      <c r="G7" s="272"/>
      <c r="H7" s="272"/>
      <c r="I7" s="272"/>
    </row>
    <row r="8" spans="1:54" ht="21" customHeight="1">
      <c r="A8" s="16"/>
      <c r="B8" s="17"/>
    </row>
    <row r="9" spans="1:54" ht="21" customHeight="1" thickBot="1">
      <c r="A9" s="16" t="s">
        <v>141</v>
      </c>
      <c r="B9" s="17"/>
    </row>
    <row r="10" spans="1:54" ht="13.5" customHeight="1" thickTop="1">
      <c r="A10" s="1617" t="s">
        <v>72</v>
      </c>
      <c r="B10" s="29"/>
      <c r="C10" s="264"/>
      <c r="D10" s="90"/>
      <c r="E10" s="264"/>
      <c r="F10" s="722"/>
      <c r="G10" s="1054"/>
      <c r="H10" s="116"/>
      <c r="I10" s="1613" t="s">
        <v>435</v>
      </c>
      <c r="J10" s="1614"/>
    </row>
    <row r="11" spans="1:54" s="33" customFormat="1" ht="13.5" thickBot="1">
      <c r="A11" s="1618"/>
      <c r="B11" s="850" t="s">
        <v>58</v>
      </c>
      <c r="C11" s="118">
        <v>2012</v>
      </c>
      <c r="D11" s="117" t="s">
        <v>73</v>
      </c>
      <c r="E11" s="118">
        <v>2013</v>
      </c>
      <c r="F11" s="723" t="s">
        <v>73</v>
      </c>
      <c r="G11" s="1055">
        <v>2014</v>
      </c>
      <c r="H11" s="286" t="s">
        <v>73</v>
      </c>
      <c r="I11" s="1615"/>
      <c r="J11" s="1616"/>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row>
    <row r="12" spans="1:54" s="33" customFormat="1" ht="18" customHeight="1" thickTop="1" thickBot="1">
      <c r="A12" s="1619"/>
      <c r="B12" s="34"/>
      <c r="C12" s="266"/>
      <c r="D12" s="94"/>
      <c r="E12" s="266"/>
      <c r="F12" s="724"/>
      <c r="G12" s="1056"/>
      <c r="H12" s="94"/>
      <c r="I12" s="1410" t="s">
        <v>630</v>
      </c>
      <c r="J12" s="1411" t="s">
        <v>710</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ht="20.100000000000001" customHeight="1" thickTop="1">
      <c r="A13" s="35" t="s">
        <v>74</v>
      </c>
      <c r="B13" s="36" t="s">
        <v>75</v>
      </c>
      <c r="C13" s="905">
        <v>131.84773761</v>
      </c>
      <c r="D13" s="1134">
        <f t="shared" ref="D13:D35" si="0">+C13/C$35</f>
        <v>4.7056323608265956E-2</v>
      </c>
      <c r="E13" s="905">
        <v>118.36382673</v>
      </c>
      <c r="F13" s="1134">
        <f>+E13/E$35</f>
        <v>4.2590156633183295E-2</v>
      </c>
      <c r="G13" s="906">
        <v>135.96282330000003</v>
      </c>
      <c r="H13" s="1135">
        <f>+G13/G$35</f>
        <v>3.820420016603876E-2</v>
      </c>
      <c r="I13" s="1386">
        <f>IF(C13&gt;0,(E13-C13)/C13,"-")</f>
        <v>-0.1022688073714608</v>
      </c>
      <c r="J13" s="1387">
        <f>IF(E13&gt;0,(G13-E13)/E13,"-")</f>
        <v>0.14868559978332854</v>
      </c>
    </row>
    <row r="14" spans="1:54" ht="20.100000000000001" customHeight="1">
      <c r="A14" s="37" t="s">
        <v>76</v>
      </c>
      <c r="B14" s="38" t="s">
        <v>77</v>
      </c>
      <c r="C14" s="73">
        <v>38.701381070000004</v>
      </c>
      <c r="D14" s="1094">
        <f t="shared" si="0"/>
        <v>1.3812483586966103E-2</v>
      </c>
      <c r="E14" s="73">
        <v>14.65401524</v>
      </c>
      <c r="F14" s="1094">
        <f t="shared" ref="F14:H35" si="1">+E14/E$35</f>
        <v>5.2728677470045759E-3</v>
      </c>
      <c r="G14" s="907">
        <v>15.95064999</v>
      </c>
      <c r="H14" s="1095">
        <f t="shared" si="1"/>
        <v>4.4819738970247169E-3</v>
      </c>
      <c r="I14" s="1377">
        <f t="shared" ref="I14:I35" si="2">IF(C14&gt;0,(E14-C14)/C14,"-")</f>
        <v>-0.62135678792715499</v>
      </c>
      <c r="J14" s="1378">
        <f t="shared" ref="J14:J35" si="3">IF(E14&gt;0,(G14-E14)/E14,"-")</f>
        <v>8.8483240174383831E-2</v>
      </c>
    </row>
    <row r="15" spans="1:54" ht="20.100000000000001" customHeight="1">
      <c r="A15" s="37" t="s">
        <v>78</v>
      </c>
      <c r="B15" s="38" t="s">
        <v>79</v>
      </c>
      <c r="C15" s="73">
        <v>160.21953575999999</v>
      </c>
      <c r="D15" s="1094">
        <f t="shared" si="0"/>
        <v>5.7182189544956415E-2</v>
      </c>
      <c r="E15" s="73">
        <v>176.40641540999999</v>
      </c>
      <c r="F15" s="1094">
        <f t="shared" si="1"/>
        <v>6.3475278478015276E-2</v>
      </c>
      <c r="G15" s="907">
        <v>198.27534735</v>
      </c>
      <c r="H15" s="1095">
        <f t="shared" si="1"/>
        <v>5.571339925353154E-2</v>
      </c>
      <c r="I15" s="1377">
        <f t="shared" si="2"/>
        <v>0.10102937555784121</v>
      </c>
      <c r="J15" s="1378">
        <f t="shared" si="3"/>
        <v>0.1239690285025786</v>
      </c>
    </row>
    <row r="16" spans="1:54" ht="20.100000000000001" customHeight="1">
      <c r="A16" s="37" t="s">
        <v>80</v>
      </c>
      <c r="B16" s="38" t="s">
        <v>81</v>
      </c>
      <c r="C16" s="73">
        <v>8.2944707300000005</v>
      </c>
      <c r="D16" s="1094">
        <f t="shared" si="0"/>
        <v>2.9602881771447786E-3</v>
      </c>
      <c r="E16" s="73">
        <v>9.4891439600000016</v>
      </c>
      <c r="F16" s="1094">
        <f t="shared" si="1"/>
        <v>3.414422621643683E-3</v>
      </c>
      <c r="G16" s="907">
        <v>12.410632720000001</v>
      </c>
      <c r="H16" s="1095">
        <f t="shared" si="1"/>
        <v>3.4872642764698309E-3</v>
      </c>
      <c r="I16" s="1377">
        <f t="shared" si="2"/>
        <v>0.14403248487923725</v>
      </c>
      <c r="J16" s="1378">
        <f t="shared" si="3"/>
        <v>0.30787695626866624</v>
      </c>
    </row>
    <row r="17" spans="1:10" ht="20.100000000000001" customHeight="1">
      <c r="A17" s="37" t="s">
        <v>82</v>
      </c>
      <c r="B17" s="38" t="s">
        <v>83</v>
      </c>
      <c r="C17" s="73">
        <v>23.23782246</v>
      </c>
      <c r="D17" s="1094">
        <f t="shared" si="0"/>
        <v>8.2935552285597607E-3</v>
      </c>
      <c r="E17" s="73">
        <v>20.085787679999999</v>
      </c>
      <c r="F17" s="1094">
        <f t="shared" si="1"/>
        <v>7.2273503402644108E-3</v>
      </c>
      <c r="G17" s="907">
        <v>28.832307280000002</v>
      </c>
      <c r="H17" s="1095">
        <f t="shared" si="1"/>
        <v>8.1015913897534986E-3</v>
      </c>
      <c r="I17" s="1377">
        <f t="shared" si="2"/>
        <v>-0.13564243316798286</v>
      </c>
      <c r="J17" s="1378">
        <f t="shared" si="3"/>
        <v>0.43545813285227375</v>
      </c>
    </row>
    <row r="18" spans="1:10" ht="20.100000000000001" customHeight="1">
      <c r="A18" s="37" t="s">
        <v>84</v>
      </c>
      <c r="B18" s="38" t="s">
        <v>85</v>
      </c>
      <c r="C18" s="73">
        <v>67.706748700000006</v>
      </c>
      <c r="D18" s="1094">
        <f t="shared" si="0"/>
        <v>2.4164469827422323E-2</v>
      </c>
      <c r="E18" s="73">
        <v>55.239807420000005</v>
      </c>
      <c r="F18" s="1094">
        <f t="shared" si="1"/>
        <v>1.9876613619221408E-2</v>
      </c>
      <c r="G18" s="907">
        <v>63.657528710000001</v>
      </c>
      <c r="H18" s="1095">
        <f t="shared" si="1"/>
        <v>1.78871320106825E-2</v>
      </c>
      <c r="I18" s="1377">
        <f t="shared" si="2"/>
        <v>-0.18413144212904731</v>
      </c>
      <c r="J18" s="1378">
        <f t="shared" si="3"/>
        <v>0.15238505858643334</v>
      </c>
    </row>
    <row r="19" spans="1:10" ht="20.100000000000001" customHeight="1">
      <c r="A19" s="37" t="s">
        <v>86</v>
      </c>
      <c r="B19" s="38" t="s">
        <v>87</v>
      </c>
      <c r="C19" s="73">
        <v>13.01676849</v>
      </c>
      <c r="D19" s="1094">
        <f t="shared" si="0"/>
        <v>4.6456714502840484E-3</v>
      </c>
      <c r="E19" s="73">
        <v>13.60666741</v>
      </c>
      <c r="F19" s="1094">
        <f t="shared" si="1"/>
        <v>4.8960067637003005E-3</v>
      </c>
      <c r="G19" s="907">
        <v>16.434277179999999</v>
      </c>
      <c r="H19" s="1095">
        <f t="shared" si="1"/>
        <v>4.617868324075047E-3</v>
      </c>
      <c r="I19" s="1377">
        <f t="shared" si="2"/>
        <v>4.5318384547837917E-2</v>
      </c>
      <c r="J19" s="1378">
        <f t="shared" si="3"/>
        <v>0.20781060378692673</v>
      </c>
    </row>
    <row r="20" spans="1:10" ht="20.100000000000001" customHeight="1">
      <c r="A20" s="37" t="s">
        <v>88</v>
      </c>
      <c r="B20" s="38" t="s">
        <v>89</v>
      </c>
      <c r="C20" s="73">
        <v>43.231476170000001</v>
      </c>
      <c r="D20" s="1094">
        <f t="shared" si="0"/>
        <v>1.5429269926010966E-2</v>
      </c>
      <c r="E20" s="73">
        <v>46.794998880000001</v>
      </c>
      <c r="F20" s="1094">
        <f t="shared" si="1"/>
        <v>1.6837968043185089E-2</v>
      </c>
      <c r="G20" s="907">
        <v>58.373466000000001</v>
      </c>
      <c r="H20" s="1095">
        <f t="shared" si="1"/>
        <v>1.6402362979244321E-2</v>
      </c>
      <c r="I20" s="1377">
        <f t="shared" si="2"/>
        <v>8.2428892688907712E-2</v>
      </c>
      <c r="J20" s="1378">
        <f t="shared" si="3"/>
        <v>0.24742958429578232</v>
      </c>
    </row>
    <row r="21" spans="1:10" ht="20.100000000000001" customHeight="1">
      <c r="A21" s="37" t="s">
        <v>90</v>
      </c>
      <c r="B21" s="38" t="s">
        <v>91</v>
      </c>
      <c r="C21" s="73">
        <v>11.64104923</v>
      </c>
      <c r="D21" s="1094">
        <f t="shared" si="0"/>
        <v>4.154678643989781E-3</v>
      </c>
      <c r="E21" s="73">
        <v>11.659350249999999</v>
      </c>
      <c r="F21" s="1094">
        <f t="shared" si="1"/>
        <v>4.1953151322268404E-3</v>
      </c>
      <c r="G21" s="907">
        <v>12.997294949999999</v>
      </c>
      <c r="H21" s="1095">
        <f t="shared" si="1"/>
        <v>3.6521105242953906E-3</v>
      </c>
      <c r="I21" s="1377">
        <f t="shared" si="2"/>
        <v>1.5721108671919184E-3</v>
      </c>
      <c r="J21" s="1378">
        <f t="shared" si="3"/>
        <v>0.11475293831232145</v>
      </c>
    </row>
    <row r="22" spans="1:10" ht="20.100000000000001" customHeight="1">
      <c r="A22" s="40">
        <v>10</v>
      </c>
      <c r="B22" s="38" t="s">
        <v>92</v>
      </c>
      <c r="C22" s="73">
        <v>79.148833030000006</v>
      </c>
      <c r="D22" s="1094">
        <f t="shared" si="0"/>
        <v>2.8248138100731492E-2</v>
      </c>
      <c r="E22" s="73">
        <v>78.919298730000008</v>
      </c>
      <c r="F22" s="1094">
        <f t="shared" si="1"/>
        <v>2.8397065109755967E-2</v>
      </c>
      <c r="G22" s="907">
        <v>87.122679099999999</v>
      </c>
      <c r="H22" s="1095">
        <f t="shared" si="1"/>
        <v>2.4480605731419528E-2</v>
      </c>
      <c r="I22" s="1377">
        <f t="shared" si="2"/>
        <v>-2.9000339134879777E-3</v>
      </c>
      <c r="J22" s="1378">
        <f t="shared" si="3"/>
        <v>0.10394644278410949</v>
      </c>
    </row>
    <row r="23" spans="1:10" ht="20.100000000000001" customHeight="1">
      <c r="A23" s="41">
        <f t="shared" ref="A23:A34" si="4">A22+1</f>
        <v>11</v>
      </c>
      <c r="B23" s="42" t="s">
        <v>93</v>
      </c>
      <c r="C23" s="73">
        <v>1355.4448873800002</v>
      </c>
      <c r="D23" s="1094">
        <f t="shared" si="0"/>
        <v>0.48375690330302129</v>
      </c>
      <c r="E23" s="73">
        <v>1361.46218922</v>
      </c>
      <c r="F23" s="1094">
        <f t="shared" si="1"/>
        <v>0.48988689780456235</v>
      </c>
      <c r="G23" s="907">
        <v>1935.69575502</v>
      </c>
      <c r="H23" s="1095">
        <f t="shared" si="1"/>
        <v>0.54391124198827656</v>
      </c>
      <c r="I23" s="1377">
        <f t="shared" si="2"/>
        <v>4.4393555916765869E-3</v>
      </c>
      <c r="J23" s="1378">
        <f t="shared" si="3"/>
        <v>0.42177709402931424</v>
      </c>
    </row>
    <row r="24" spans="1:10" ht="20.100000000000001" customHeight="1">
      <c r="A24" s="41">
        <f t="shared" si="4"/>
        <v>12</v>
      </c>
      <c r="B24" s="42" t="s">
        <v>94</v>
      </c>
      <c r="C24" s="73">
        <v>9.7333100300000002</v>
      </c>
      <c r="D24" s="1094">
        <f t="shared" si="0"/>
        <v>3.4738084615910979E-3</v>
      </c>
      <c r="E24" s="73">
        <v>12.45977967</v>
      </c>
      <c r="F24" s="1094">
        <f t="shared" si="1"/>
        <v>4.4833289225326553E-3</v>
      </c>
      <c r="G24" s="907">
        <v>19.802517420000001</v>
      </c>
      <c r="H24" s="1095">
        <f t="shared" si="1"/>
        <v>5.5643103088250543E-3</v>
      </c>
      <c r="I24" s="1377">
        <f t="shared" si="2"/>
        <v>0.28011741448659061</v>
      </c>
      <c r="J24" s="1378">
        <f t="shared" si="3"/>
        <v>0.58931521619755911</v>
      </c>
    </row>
    <row r="25" spans="1:10" ht="20.100000000000001" customHeight="1">
      <c r="A25" s="41">
        <f t="shared" si="4"/>
        <v>13</v>
      </c>
      <c r="B25" s="42" t="s">
        <v>95</v>
      </c>
      <c r="C25" s="73">
        <v>400.26600624999998</v>
      </c>
      <c r="D25" s="1094">
        <f t="shared" si="0"/>
        <v>0.14285453099848758</v>
      </c>
      <c r="E25" s="73">
        <v>396.41262105999999</v>
      </c>
      <c r="F25" s="1094">
        <f t="shared" si="1"/>
        <v>0.14263881194740868</v>
      </c>
      <c r="G25" s="907">
        <v>452.40960432999998</v>
      </c>
      <c r="H25" s="1095">
        <f t="shared" si="1"/>
        <v>0.12712259617266797</v>
      </c>
      <c r="I25" s="1377">
        <f t="shared" si="2"/>
        <v>-9.6270608291257644E-3</v>
      </c>
      <c r="J25" s="1378">
        <f t="shared" si="3"/>
        <v>0.14125933508440042</v>
      </c>
    </row>
    <row r="26" spans="1:10" ht="20.100000000000001" customHeight="1">
      <c r="A26" s="41">
        <f t="shared" si="4"/>
        <v>14</v>
      </c>
      <c r="B26" s="42" t="s">
        <v>96</v>
      </c>
      <c r="C26" s="73">
        <v>72.032583979999998</v>
      </c>
      <c r="D26" s="1094">
        <f t="shared" si="0"/>
        <v>2.5708356044217708E-2</v>
      </c>
      <c r="E26" s="73">
        <v>68.23167715000001</v>
      </c>
      <c r="F26" s="1094">
        <f t="shared" si="1"/>
        <v>2.4551401365149949E-2</v>
      </c>
      <c r="G26" s="907">
        <v>68.447389279999996</v>
      </c>
      <c r="H26" s="1095">
        <f t="shared" si="1"/>
        <v>1.9233035159368413E-2</v>
      </c>
      <c r="I26" s="1377">
        <f t="shared" si="2"/>
        <v>-5.2766492884044225E-2</v>
      </c>
      <c r="J26" s="1378">
        <f t="shared" si="3"/>
        <v>3.1614660376259821E-3</v>
      </c>
    </row>
    <row r="27" spans="1:10" ht="20.100000000000001" customHeight="1">
      <c r="A27" s="41">
        <f t="shared" si="4"/>
        <v>15</v>
      </c>
      <c r="B27" s="42" t="s">
        <v>97</v>
      </c>
      <c r="C27" s="73">
        <v>144.89663386000001</v>
      </c>
      <c r="D27" s="1094">
        <f t="shared" si="0"/>
        <v>5.1713461423455266E-2</v>
      </c>
      <c r="E27" s="73">
        <v>130.70756302999999</v>
      </c>
      <c r="F27" s="1094">
        <f t="shared" si="1"/>
        <v>4.7031730355321689E-2</v>
      </c>
      <c r="G27" s="907">
        <v>147.94405462</v>
      </c>
      <c r="H27" s="1095">
        <f t="shared" si="1"/>
        <v>4.1570806922761584E-2</v>
      </c>
      <c r="I27" s="1377">
        <f t="shared" si="2"/>
        <v>-9.792546901889787E-2</v>
      </c>
      <c r="J27" s="1378">
        <f t="shared" si="3"/>
        <v>0.13187065224407785</v>
      </c>
    </row>
    <row r="28" spans="1:10" ht="20.100000000000001" customHeight="1">
      <c r="A28" s="41">
        <f t="shared" si="4"/>
        <v>16</v>
      </c>
      <c r="B28" s="42" t="s">
        <v>98</v>
      </c>
      <c r="C28" s="73">
        <v>56.936007340000003</v>
      </c>
      <c r="D28" s="1094">
        <f t="shared" si="0"/>
        <v>2.0320403178085644E-2</v>
      </c>
      <c r="E28" s="73">
        <v>66.172503169999999</v>
      </c>
      <c r="F28" s="1094">
        <f t="shared" si="1"/>
        <v>2.3810460954840049E-2</v>
      </c>
      <c r="G28" s="907">
        <v>74.267679629999989</v>
      </c>
      <c r="H28" s="1095">
        <f t="shared" si="1"/>
        <v>2.0868478820796583E-2</v>
      </c>
      <c r="I28" s="1377">
        <f t="shared" si="2"/>
        <v>0.16222591399574585</v>
      </c>
      <c r="J28" s="1378">
        <f t="shared" si="3"/>
        <v>0.12233444515772865</v>
      </c>
    </row>
    <row r="29" spans="1:10" ht="20.100000000000001" customHeight="1">
      <c r="A29" s="41">
        <f t="shared" si="4"/>
        <v>17</v>
      </c>
      <c r="B29" s="42" t="s">
        <v>99</v>
      </c>
      <c r="C29" s="73">
        <v>14.919342619999998</v>
      </c>
      <c r="D29" s="1094">
        <f>+C29/C$35</f>
        <v>5.3246982244469498E-3</v>
      </c>
      <c r="E29" s="73">
        <v>20.804481620000001</v>
      </c>
      <c r="F29" s="1094">
        <f t="shared" si="1"/>
        <v>7.4859537355884114E-3</v>
      </c>
      <c r="G29" s="907">
        <v>28.65524538</v>
      </c>
      <c r="H29" s="1095">
        <f t="shared" si="1"/>
        <v>8.0518387580767251E-3</v>
      </c>
      <c r="I29" s="1377">
        <f t="shared" si="2"/>
        <v>0.3944636938701796</v>
      </c>
      <c r="J29" s="1378">
        <f t="shared" si="3"/>
        <v>0.37735925861535596</v>
      </c>
    </row>
    <row r="30" spans="1:10" ht="20.100000000000001" customHeight="1">
      <c r="A30" s="41">
        <f t="shared" si="4"/>
        <v>18</v>
      </c>
      <c r="B30" s="42" t="s">
        <v>100</v>
      </c>
      <c r="C30" s="73">
        <v>61.516781700000003</v>
      </c>
      <c r="D30" s="1094">
        <f t="shared" si="0"/>
        <v>2.1955276893539207E-2</v>
      </c>
      <c r="E30" s="73">
        <v>58.008446929999998</v>
      </c>
      <c r="F30" s="1094">
        <f t="shared" si="1"/>
        <v>2.0872836820594407E-2</v>
      </c>
      <c r="G30" s="907">
        <v>50.681525310000005</v>
      </c>
      <c r="H30" s="1095">
        <f t="shared" si="1"/>
        <v>1.4241004200031196E-2</v>
      </c>
      <c r="I30" s="1377">
        <f t="shared" si="2"/>
        <v>-5.7030531719119572E-2</v>
      </c>
      <c r="J30" s="1378">
        <f t="shared" si="3"/>
        <v>-0.1263078397675694</v>
      </c>
    </row>
    <row r="31" spans="1:10" ht="20.100000000000001" customHeight="1">
      <c r="A31" s="41">
        <f t="shared" si="4"/>
        <v>19</v>
      </c>
      <c r="B31" s="42" t="s">
        <v>101</v>
      </c>
      <c r="C31" s="73">
        <v>3.5082194100000001</v>
      </c>
      <c r="D31" s="1094">
        <f t="shared" si="0"/>
        <v>1.2520799434122339E-3</v>
      </c>
      <c r="E31" s="73">
        <v>3.3574454500000002</v>
      </c>
      <c r="F31" s="1094">
        <f t="shared" si="1"/>
        <v>1.2080897648658556E-3</v>
      </c>
      <c r="G31" s="907">
        <v>4.1589622799999999</v>
      </c>
      <c r="H31" s="1095">
        <f t="shared" si="1"/>
        <v>1.1686270082634045E-3</v>
      </c>
      <c r="I31" s="1377">
        <f t="shared" si="2"/>
        <v>-4.2977346163192223E-2</v>
      </c>
      <c r="J31" s="1378">
        <f t="shared" si="3"/>
        <v>0.23872817650693318</v>
      </c>
    </row>
    <row r="32" spans="1:10" ht="20.100000000000001" customHeight="1">
      <c r="A32" s="41">
        <f t="shared" si="4"/>
        <v>20</v>
      </c>
      <c r="B32" s="38" t="s">
        <v>102</v>
      </c>
      <c r="C32" s="73">
        <v>1.2804098000000002</v>
      </c>
      <c r="D32" s="1094">
        <f t="shared" si="0"/>
        <v>4.5697695684560101E-4</v>
      </c>
      <c r="E32" s="73">
        <v>1.0906421799999999</v>
      </c>
      <c r="F32" s="1094">
        <f t="shared" si="1"/>
        <v>3.9243933353823632E-4</v>
      </c>
      <c r="G32" s="907">
        <v>1.31809551</v>
      </c>
      <c r="H32" s="1095">
        <f t="shared" si="1"/>
        <v>3.7037171985525351E-4</v>
      </c>
      <c r="I32" s="1377">
        <f t="shared" si="2"/>
        <v>-0.14820850324638271</v>
      </c>
      <c r="J32" s="1378">
        <f t="shared" si="3"/>
        <v>0.2085499113925707</v>
      </c>
    </row>
    <row r="33" spans="1:54" ht="20.100000000000001" customHeight="1">
      <c r="A33" s="41">
        <f t="shared" si="4"/>
        <v>21</v>
      </c>
      <c r="B33" s="38" t="s">
        <v>103</v>
      </c>
      <c r="C33" s="73">
        <v>20.724242159999999</v>
      </c>
      <c r="D33" s="1094">
        <f t="shared" si="0"/>
        <v>7.3964609730479292E-3</v>
      </c>
      <c r="E33" s="73">
        <v>19.941318510000002</v>
      </c>
      <c r="F33" s="1094">
        <f t="shared" si="1"/>
        <v>7.1753668521586959E-3</v>
      </c>
      <c r="G33" s="907">
        <v>24.702282499999999</v>
      </c>
      <c r="H33" s="1095">
        <f t="shared" si="1"/>
        <v>6.9410955309872277E-3</v>
      </c>
      <c r="I33" s="1377">
        <f t="shared" si="2"/>
        <v>-3.7778155840657156E-2</v>
      </c>
      <c r="J33" s="1378">
        <f t="shared" si="3"/>
        <v>0.23874870599015352</v>
      </c>
    </row>
    <row r="34" spans="1:54" ht="20.100000000000001" customHeight="1" thickBot="1">
      <c r="A34" s="43">
        <f t="shared" si="4"/>
        <v>22</v>
      </c>
      <c r="B34" s="44" t="s">
        <v>104</v>
      </c>
      <c r="C34" s="73">
        <v>83.609023379999996</v>
      </c>
      <c r="D34" s="1094">
        <f t="shared" si="0"/>
        <v>2.983997550551792E-2</v>
      </c>
      <c r="E34" s="73">
        <v>95.267766370000004</v>
      </c>
      <c r="F34" s="1094">
        <f t="shared" si="1"/>
        <v>3.4279637655238324E-2</v>
      </c>
      <c r="G34" s="907">
        <v>120.7447921</v>
      </c>
      <c r="H34" s="1095">
        <f t="shared" si="1"/>
        <v>3.3928084857554837E-2</v>
      </c>
      <c r="I34" s="1377">
        <f t="shared" si="2"/>
        <v>0.13944359733771128</v>
      </c>
      <c r="J34" s="1378">
        <f t="shared" si="3"/>
        <v>0.26742545459765033</v>
      </c>
    </row>
    <row r="35" spans="1:54" ht="21" customHeight="1" thickTop="1" thickBot="1">
      <c r="A35" s="45" t="s">
        <v>105</v>
      </c>
      <c r="B35" s="46"/>
      <c r="C35" s="84">
        <f>SUM(C13:C34)</f>
        <v>2801.91327116</v>
      </c>
      <c r="D35" s="48">
        <f t="shared" si="0"/>
        <v>1</v>
      </c>
      <c r="E35" s="84">
        <f>SUM(E13:E34)</f>
        <v>2779.1357460699996</v>
      </c>
      <c r="F35" s="48">
        <f t="shared" si="1"/>
        <v>1</v>
      </c>
      <c r="G35" s="908">
        <v>3558.8449099600002</v>
      </c>
      <c r="H35" s="138">
        <f t="shared" si="1"/>
        <v>1</v>
      </c>
      <c r="I35" s="1404">
        <f t="shared" si="2"/>
        <v>-8.1292755648251815E-3</v>
      </c>
      <c r="J35" s="1405">
        <f t="shared" si="3"/>
        <v>0.2805581429379958</v>
      </c>
    </row>
    <row r="36" spans="1:54" s="200" customFormat="1" ht="13.5" thickTop="1">
      <c r="A36" s="1291" t="s">
        <v>400</v>
      </c>
      <c r="B36" s="1457"/>
      <c r="C36" s="1457"/>
      <c r="D36" s="1457"/>
      <c r="E36" s="1457"/>
      <c r="F36" s="1457"/>
    </row>
    <row r="37" spans="1:54" s="86" customFormat="1" ht="39" customHeight="1">
      <c r="A37" s="1579" t="s">
        <v>822</v>
      </c>
      <c r="B37" s="1579"/>
      <c r="C37" s="1579"/>
      <c r="D37" s="1579"/>
      <c r="E37" s="1579"/>
      <c r="F37" s="1579"/>
      <c r="G37" s="1579"/>
      <c r="H37" s="1579"/>
      <c r="I37" s="1579"/>
      <c r="J37" s="1579"/>
      <c r="K37" s="195"/>
    </row>
    <row r="38" spans="1:54" s="16" customFormat="1" ht="14.25" customHeight="1">
      <c r="A38" s="880" t="str">
        <f>+data!A1</f>
        <v>Fonte: AT - Autoridade Tributária e Aduaneira</v>
      </c>
      <c r="B38" s="881"/>
      <c r="C38" s="882"/>
      <c r="D38" s="885"/>
      <c r="E38" s="852"/>
      <c r="F38" s="885"/>
      <c r="G38" s="852"/>
      <c r="H38" s="885"/>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852"/>
      <c r="AP38" s="852"/>
      <c r="AQ38" s="852"/>
      <c r="AR38" s="852"/>
      <c r="AS38" s="852"/>
      <c r="AT38" s="852"/>
      <c r="AU38" s="852"/>
      <c r="AV38" s="852"/>
      <c r="AW38" s="852"/>
      <c r="AX38" s="852"/>
      <c r="AY38" s="852"/>
      <c r="AZ38" s="852"/>
      <c r="BA38" s="852"/>
      <c r="BB38" s="852"/>
    </row>
    <row r="39" spans="1:54" s="16" customFormat="1" ht="14.25" customHeight="1">
      <c r="A39" s="852" t="str">
        <f>+data!A2</f>
        <v>Data: 2015-11</v>
      </c>
      <c r="B39" s="278"/>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852"/>
      <c r="AP39" s="852"/>
      <c r="AQ39" s="852"/>
      <c r="AR39" s="852"/>
      <c r="AS39" s="852"/>
      <c r="AT39" s="852"/>
      <c r="AU39" s="852"/>
      <c r="AV39" s="852"/>
      <c r="AW39" s="852"/>
      <c r="AX39" s="852"/>
      <c r="AY39" s="852"/>
      <c r="AZ39" s="852"/>
      <c r="BA39" s="852"/>
      <c r="BB39" s="852"/>
    </row>
    <row r="40" spans="1:54">
      <c r="A40" s="49"/>
      <c r="G40" s="585"/>
    </row>
    <row r="41" spans="1:54">
      <c r="A41" s="16"/>
      <c r="C41" s="1010"/>
      <c r="D41" s="1010"/>
      <c r="E41" s="1010"/>
      <c r="F41" s="1010"/>
      <c r="G41" s="1010"/>
      <c r="H41" s="1010"/>
    </row>
  </sheetData>
  <mergeCells count="3">
    <mergeCell ref="I10:J11"/>
    <mergeCell ref="A37:J37"/>
    <mergeCell ref="A10:A12"/>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ignoredErrors>
    <ignoredError sqref="I12" twoDigitTextYear="1"/>
    <ignoredError sqref="E35:F35 D3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B1:X26"/>
  <sheetViews>
    <sheetView workbookViewId="0"/>
  </sheetViews>
  <sheetFormatPr defaultRowHeight="12.75"/>
  <cols>
    <col min="1" max="1" width="0.42578125" customWidth="1"/>
    <col min="2" max="2" width="4.5703125" customWidth="1"/>
    <col min="3" max="6" width="14.7109375" hidden="1" customWidth="1"/>
    <col min="7" max="8" width="14.7109375" customWidth="1"/>
    <col min="9" max="10" width="14.7109375" hidden="1" customWidth="1"/>
    <col min="11" max="12" width="14.7109375" customWidth="1"/>
    <col min="13" max="13" width="14.7109375" hidden="1" customWidth="1"/>
    <col min="14" max="14" width="14.7109375" customWidth="1"/>
    <col min="15" max="18" width="11.5703125" hidden="1" customWidth="1"/>
    <col min="19" max="24" width="11.5703125" customWidth="1"/>
    <col min="25" max="25" width="4.7109375" customWidth="1"/>
  </cols>
  <sheetData>
    <row r="1" spans="2:24" s="607" customFormat="1" ht="22.5" customHeight="1">
      <c r="L1" s="607">
        <f>+I1+J1+K1+M1+N1+O1+P1</f>
        <v>0</v>
      </c>
    </row>
    <row r="2" spans="2:24" s="607" customFormat="1" ht="18" customHeight="1">
      <c r="B2" s="608" t="s">
        <v>439</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4" s="607" customFormat="1" ht="18" customHeight="1">
      <c r="B3" s="609" t="s">
        <v>74</v>
      </c>
      <c r="C3" s="610">
        <v>194753385.3300021</v>
      </c>
      <c r="D3" s="610">
        <v>44061053.889999881</v>
      </c>
      <c r="E3" s="610">
        <v>57837099.929999702</v>
      </c>
      <c r="F3" s="610">
        <v>173593997.59000155</v>
      </c>
      <c r="G3" s="610">
        <v>184877671.82000232</v>
      </c>
      <c r="H3" s="610">
        <v>62515.75</v>
      </c>
      <c r="I3" s="610">
        <v>67048181.419999778</v>
      </c>
      <c r="J3" s="610">
        <v>-28833489.309999984</v>
      </c>
      <c r="K3" s="610">
        <v>134134.29</v>
      </c>
      <c r="L3" s="610"/>
      <c r="M3" s="610">
        <v>12466508.78000007</v>
      </c>
      <c r="N3" s="610">
        <v>10892177.539999966</v>
      </c>
      <c r="O3" s="610">
        <v>9634.64</v>
      </c>
      <c r="P3" s="610">
        <v>2416.2199999999998</v>
      </c>
      <c r="Q3" s="610">
        <v>84471646.119999722</v>
      </c>
      <c r="R3" s="610">
        <v>-22786169.229999952</v>
      </c>
      <c r="S3" s="616">
        <f>(+G3+H3+K3+L3+N3)/1000000</f>
        <v>195.96649940000228</v>
      </c>
      <c r="T3" s="620">
        <f>+'Q56 MCTV'!C13</f>
        <v>654.10470766999993</v>
      </c>
      <c r="U3" s="621">
        <v>3.2220143599999997</v>
      </c>
      <c r="V3" s="621">
        <v>18.381405949999998</v>
      </c>
      <c r="W3" s="620">
        <f>SUM(T3:V3)</f>
        <v>675.70812797999997</v>
      </c>
      <c r="X3" s="622">
        <f>+S3/W3</f>
        <v>0.29001648979099243</v>
      </c>
    </row>
    <row r="4" spans="2:24" s="607" customFormat="1" ht="18" customHeight="1">
      <c r="B4" s="609" t="s">
        <v>76</v>
      </c>
      <c r="C4" s="610">
        <v>76616093.460000202</v>
      </c>
      <c r="D4" s="610">
        <v>4065517.37</v>
      </c>
      <c r="E4" s="610">
        <v>4573904.54</v>
      </c>
      <c r="F4" s="610">
        <v>74784595.500000283</v>
      </c>
      <c r="G4" s="610">
        <v>76111538.090000197</v>
      </c>
      <c r="H4" s="610">
        <v>0</v>
      </c>
      <c r="I4" s="610">
        <v>35022724.719999999</v>
      </c>
      <c r="J4" s="610">
        <v>-3482412.04</v>
      </c>
      <c r="K4" s="610">
        <v>6160</v>
      </c>
      <c r="L4" s="610"/>
      <c r="M4" s="610">
        <v>4576587.9100000095</v>
      </c>
      <c r="N4" s="610">
        <v>934236.19000000053</v>
      </c>
      <c r="O4" s="610">
        <v>546.91</v>
      </c>
      <c r="P4" s="610">
        <v>264.48</v>
      </c>
      <c r="Q4" s="610">
        <v>40174809.780000173</v>
      </c>
      <c r="R4" s="610">
        <v>-3116701.61</v>
      </c>
      <c r="S4" s="616">
        <f>(+G4+H4+K4+L4+N4)/1000000</f>
        <v>77.051934280000197</v>
      </c>
      <c r="T4" s="620">
        <f>+'Q56 MCTV'!C14</f>
        <v>175.19006336000001</v>
      </c>
      <c r="U4" s="621">
        <v>4.0819444300000001</v>
      </c>
      <c r="V4" s="621">
        <v>0.36842848</v>
      </c>
      <c r="W4" s="620">
        <f>SUM(T4:V4)</f>
        <v>179.64043627000001</v>
      </c>
      <c r="X4" s="622">
        <f>+S4/W4</f>
        <v>0.42892310818145063</v>
      </c>
    </row>
    <row r="5" spans="2:24" s="607" customFormat="1" ht="18" customHeight="1">
      <c r="B5" s="609" t="s">
        <v>78</v>
      </c>
      <c r="C5" s="610">
        <v>160619900.26000234</v>
      </c>
      <c r="D5" s="610">
        <v>1308081011.5099955</v>
      </c>
      <c r="E5" s="610">
        <v>1315448368.9999957</v>
      </c>
      <c r="F5" s="610">
        <v>142177840.46000203</v>
      </c>
      <c r="G5" s="610">
        <v>154949483.9000029</v>
      </c>
      <c r="H5" s="610">
        <v>157242.15</v>
      </c>
      <c r="I5" s="610">
        <v>52020822.839999735</v>
      </c>
      <c r="J5" s="610">
        <v>-41022582.060000099</v>
      </c>
      <c r="K5" s="610">
        <v>88015.23</v>
      </c>
      <c r="L5" s="610"/>
      <c r="M5" s="610">
        <v>8958992.3399999067</v>
      </c>
      <c r="N5" s="610">
        <v>9827444.3400000278</v>
      </c>
      <c r="O5" s="610">
        <v>4162.03</v>
      </c>
      <c r="P5" s="610">
        <v>10523.57</v>
      </c>
      <c r="Q5" s="610">
        <v>66138391.960000172</v>
      </c>
      <c r="R5" s="610">
        <v>-36251477.880000018</v>
      </c>
      <c r="S5" s="616">
        <f>(+G5+H5+K5+L5+N5)/1000000</f>
        <v>165.02218562000292</v>
      </c>
      <c r="T5" s="620">
        <f>+'Q56 MCTV'!C15</f>
        <v>769.88332649999995</v>
      </c>
      <c r="U5" s="621">
        <v>1.6619983299999999</v>
      </c>
      <c r="V5" s="621">
        <v>56.00550793</v>
      </c>
      <c r="W5" s="620">
        <f t="shared" ref="W5:W23" si="0">SUM(T5:V5)</f>
        <v>827.55083275999993</v>
      </c>
      <c r="X5" s="622">
        <f t="shared" ref="X5:X25" si="1">+S5/W5</f>
        <v>0.19941033116918078</v>
      </c>
    </row>
    <row r="6" spans="2:24" s="607" customFormat="1" ht="18" customHeight="1">
      <c r="B6" s="609" t="s">
        <v>80</v>
      </c>
      <c r="C6" s="610">
        <v>10750689.410000036</v>
      </c>
      <c r="D6" s="610">
        <v>3289172.6299999901</v>
      </c>
      <c r="E6" s="610">
        <v>3710537.4199999901</v>
      </c>
      <c r="F6" s="610">
        <v>9378255.2300000265</v>
      </c>
      <c r="G6" s="610">
        <v>10331178.310000036</v>
      </c>
      <c r="H6" s="610">
        <v>3311.67</v>
      </c>
      <c r="I6" s="610">
        <v>4252849.8799999934</v>
      </c>
      <c r="J6" s="610">
        <v>-1656547.62</v>
      </c>
      <c r="K6" s="610">
        <v>837.56</v>
      </c>
      <c r="L6" s="610"/>
      <c r="M6" s="610">
        <v>7835.49</v>
      </c>
      <c r="N6" s="610">
        <v>428861.91</v>
      </c>
      <c r="O6" s="610">
        <v>5.07</v>
      </c>
      <c r="P6" s="610">
        <v>105.07</v>
      </c>
      <c r="Q6" s="610">
        <v>4546965.1900000004</v>
      </c>
      <c r="R6" s="610">
        <v>-1513017.83</v>
      </c>
      <c r="S6" s="616">
        <f t="shared" ref="S6:S23" si="2">(+G6+H6+K6+L6+N6)/1000000</f>
        <v>10.764189450000037</v>
      </c>
      <c r="T6" s="620">
        <f>+'Q56 MCTV'!C16</f>
        <v>41.54318619</v>
      </c>
      <c r="U6" s="621">
        <v>0.99110408999999999</v>
      </c>
      <c r="V6" s="621">
        <v>0.68839481000000002</v>
      </c>
      <c r="W6" s="620">
        <f t="shared" si="0"/>
        <v>43.222685089999999</v>
      </c>
      <c r="X6" s="622">
        <f t="shared" si="1"/>
        <v>0.24904027659518174</v>
      </c>
    </row>
    <row r="7" spans="2:24" s="607" customFormat="1" ht="18" customHeight="1">
      <c r="B7" s="609" t="s">
        <v>82</v>
      </c>
      <c r="C7" s="610">
        <v>29076681.629999973</v>
      </c>
      <c r="D7" s="610">
        <v>6319238.880000012</v>
      </c>
      <c r="E7" s="610">
        <v>6891244.300000011</v>
      </c>
      <c r="F7" s="610">
        <v>26647576.749999925</v>
      </c>
      <c r="G7" s="610">
        <v>28514440.389999971</v>
      </c>
      <c r="H7" s="610">
        <v>14790.73</v>
      </c>
      <c r="I7" s="610">
        <v>8311099.6200000169</v>
      </c>
      <c r="J7" s="610">
        <v>-3467851.8</v>
      </c>
      <c r="K7" s="610">
        <v>784427.78</v>
      </c>
      <c r="L7" s="610"/>
      <c r="M7" s="610">
        <v>918202.5299999991</v>
      </c>
      <c r="N7" s="610">
        <v>1440240.81</v>
      </c>
      <c r="O7" s="610">
        <v>2768.79</v>
      </c>
      <c r="P7" s="610">
        <v>332.27</v>
      </c>
      <c r="Q7" s="610">
        <v>10883660.610000033</v>
      </c>
      <c r="R7" s="610">
        <v>-2894440.61</v>
      </c>
      <c r="S7" s="616">
        <f t="shared" si="2"/>
        <v>30.75389970999997</v>
      </c>
      <c r="T7" s="620">
        <f>+'Q56 MCTV'!C17</f>
        <v>112.121959</v>
      </c>
      <c r="U7" s="621">
        <v>0.88323992000000007</v>
      </c>
      <c r="V7" s="621">
        <v>2.93794201</v>
      </c>
      <c r="W7" s="620">
        <f t="shared" si="0"/>
        <v>115.94314093</v>
      </c>
      <c r="X7" s="622">
        <f t="shared" si="1"/>
        <v>0.265249841114512</v>
      </c>
    </row>
    <row r="8" spans="2:24" s="607" customFormat="1" ht="18" customHeight="1">
      <c r="B8" s="609" t="s">
        <v>84</v>
      </c>
      <c r="C8" s="610">
        <v>75094747.279999882</v>
      </c>
      <c r="D8" s="610">
        <v>85780555.570000023</v>
      </c>
      <c r="E8" s="610">
        <v>88526108.199999973</v>
      </c>
      <c r="F8" s="610">
        <v>67283183.389999449</v>
      </c>
      <c r="G8" s="610">
        <v>72648880.579999849</v>
      </c>
      <c r="H8" s="610">
        <v>16444.169999999998</v>
      </c>
      <c r="I8" s="610">
        <v>26467022.519999914</v>
      </c>
      <c r="J8" s="610">
        <v>-11291347.889999956</v>
      </c>
      <c r="K8" s="610">
        <v>312073.46999999997</v>
      </c>
      <c r="L8" s="610"/>
      <c r="M8" s="610">
        <v>3329604.7299999902</v>
      </c>
      <c r="N8" s="610">
        <v>5038463.5</v>
      </c>
      <c r="O8" s="610">
        <v>3762.89</v>
      </c>
      <c r="P8" s="610">
        <v>1985.16</v>
      </c>
      <c r="Q8" s="610">
        <v>33400405.699999917</v>
      </c>
      <c r="R8" s="610">
        <v>-9538841.3199999854</v>
      </c>
      <c r="S8" s="616">
        <f t="shared" si="2"/>
        <v>78.015861719999847</v>
      </c>
      <c r="T8" s="620">
        <f>+'Q56 MCTV'!C18</f>
        <v>356.67078867000004</v>
      </c>
      <c r="U8" s="621">
        <v>2.3690214699999999</v>
      </c>
      <c r="V8" s="621">
        <v>5.2895604299999999</v>
      </c>
      <c r="W8" s="620">
        <f t="shared" si="0"/>
        <v>364.32937057000004</v>
      </c>
      <c r="X8" s="622">
        <f t="shared" si="1"/>
        <v>0.2141355268666443</v>
      </c>
    </row>
    <row r="9" spans="2:24" s="607" customFormat="1" ht="18" customHeight="1">
      <c r="B9" s="609" t="s">
        <v>86</v>
      </c>
      <c r="C9" s="610">
        <v>19672354.230000038</v>
      </c>
      <c r="D9" s="610">
        <v>6070416.5099999988</v>
      </c>
      <c r="E9" s="610">
        <v>6545197.0999999978</v>
      </c>
      <c r="F9" s="610">
        <v>17405255.000000056</v>
      </c>
      <c r="G9" s="610">
        <v>19267784.480000053</v>
      </c>
      <c r="H9" s="610">
        <v>3940.28</v>
      </c>
      <c r="I9" s="610">
        <v>8441378.7799999993</v>
      </c>
      <c r="J9" s="610">
        <v>-4129790.42</v>
      </c>
      <c r="K9" s="610">
        <v>71787.789999999994</v>
      </c>
      <c r="L9" s="610"/>
      <c r="M9" s="610">
        <v>1346899.33</v>
      </c>
      <c r="N9" s="610">
        <v>1443206.81</v>
      </c>
      <c r="O9" s="610">
        <v>935.02</v>
      </c>
      <c r="P9" s="610">
        <v>218.59</v>
      </c>
      <c r="Q9" s="610">
        <v>10575959.930000039</v>
      </c>
      <c r="R9" s="610">
        <v>-3401324.03</v>
      </c>
      <c r="S9" s="616">
        <f t="shared" si="2"/>
        <v>20.786719360000053</v>
      </c>
      <c r="T9" s="620">
        <f>+'Q56 MCTV'!C19</f>
        <v>62.743402200000006</v>
      </c>
      <c r="U9" s="621">
        <v>1.7222071500000002</v>
      </c>
      <c r="V9" s="621">
        <v>1.7342714099999998</v>
      </c>
      <c r="W9" s="620">
        <f t="shared" si="0"/>
        <v>66.199880760000013</v>
      </c>
      <c r="X9" s="622">
        <f t="shared" si="1"/>
        <v>0.31399934745139335</v>
      </c>
    </row>
    <row r="10" spans="2:24" s="607" customFormat="1" ht="18" customHeight="1">
      <c r="B10" s="609" t="s">
        <v>88</v>
      </c>
      <c r="C10" s="610">
        <v>124428047.19000135</v>
      </c>
      <c r="D10" s="610">
        <v>23176508.780000076</v>
      </c>
      <c r="E10" s="610">
        <v>23823995.820000071</v>
      </c>
      <c r="F10" s="610">
        <v>117167317.61000088</v>
      </c>
      <c r="G10" s="610">
        <v>123822924.48000133</v>
      </c>
      <c r="H10" s="610">
        <v>7315.55</v>
      </c>
      <c r="I10" s="610">
        <v>62912717.689999536</v>
      </c>
      <c r="J10" s="610">
        <v>-19024730.330000024</v>
      </c>
      <c r="K10" s="610">
        <v>68791.710000000006</v>
      </c>
      <c r="L10" s="610"/>
      <c r="M10" s="610">
        <v>2200767.25</v>
      </c>
      <c r="N10" s="610">
        <v>6355431.2799999956</v>
      </c>
      <c r="O10" s="610">
        <v>4053.92</v>
      </c>
      <c r="P10" s="610">
        <v>10115.09</v>
      </c>
      <c r="Q10" s="610">
        <v>69403747.289999515</v>
      </c>
      <c r="R10" s="610">
        <v>-16877799.889999952</v>
      </c>
      <c r="S10" s="616">
        <f t="shared" si="2"/>
        <v>130.25446302000131</v>
      </c>
      <c r="T10" s="620">
        <f>+'Q56 MCTV'!C20</f>
        <v>205.29553812</v>
      </c>
      <c r="U10" s="621">
        <v>1.30529344</v>
      </c>
      <c r="V10" s="621">
        <v>3.8432700799999999</v>
      </c>
      <c r="W10" s="620">
        <f t="shared" si="0"/>
        <v>210.44410164000001</v>
      </c>
      <c r="X10" s="622">
        <f t="shared" si="1"/>
        <v>0.61895041013229946</v>
      </c>
    </row>
    <row r="11" spans="2:24" s="607" customFormat="1" ht="18" customHeight="1">
      <c r="B11" s="609" t="s">
        <v>90</v>
      </c>
      <c r="C11" s="610">
        <v>15002593.85000008</v>
      </c>
      <c r="D11" s="610">
        <v>5896186.4000000022</v>
      </c>
      <c r="E11" s="610">
        <v>7089338.7199999988</v>
      </c>
      <c r="F11" s="610">
        <v>12411325.460000036</v>
      </c>
      <c r="G11" s="610">
        <v>13998646.670000063</v>
      </c>
      <c r="H11" s="610">
        <v>14565.89</v>
      </c>
      <c r="I11" s="610">
        <v>5580356.9499999927</v>
      </c>
      <c r="J11" s="610">
        <v>-2355717.98</v>
      </c>
      <c r="K11" s="610">
        <v>70586.210000000006</v>
      </c>
      <c r="L11" s="610"/>
      <c r="M11" s="610">
        <v>476641.9</v>
      </c>
      <c r="N11" s="610">
        <v>836522.75</v>
      </c>
      <c r="O11" s="610">
        <v>400.85</v>
      </c>
      <c r="P11" s="610">
        <v>28.66</v>
      </c>
      <c r="Q11" s="610">
        <v>6523427.4700000053</v>
      </c>
      <c r="R11" s="610">
        <v>-1914608.13</v>
      </c>
      <c r="S11" s="616">
        <f t="shared" si="2"/>
        <v>14.920321520000066</v>
      </c>
      <c r="T11" s="620">
        <f>+'Q56 MCTV'!C21</f>
        <v>59.129388849999998</v>
      </c>
      <c r="U11" s="621">
        <v>0.92988463999999993</v>
      </c>
      <c r="V11" s="621">
        <v>1.97336932</v>
      </c>
      <c r="W11" s="620">
        <f t="shared" si="0"/>
        <v>62.032642809999999</v>
      </c>
      <c r="X11" s="622">
        <f t="shared" si="1"/>
        <v>0.2405237120994437</v>
      </c>
    </row>
    <row r="12" spans="2:24" s="607" customFormat="1" ht="18" customHeight="1">
      <c r="B12" s="609" t="s">
        <v>445</v>
      </c>
      <c r="C12" s="610">
        <v>133779914.32000141</v>
      </c>
      <c r="D12" s="610">
        <v>29499740.729999971</v>
      </c>
      <c r="E12" s="610">
        <v>33379832.479999971</v>
      </c>
      <c r="F12" s="610">
        <v>121070327.04000098</v>
      </c>
      <c r="G12" s="610">
        <v>130097216.0200012</v>
      </c>
      <c r="H12" s="610">
        <v>24634.799999999999</v>
      </c>
      <c r="I12" s="610">
        <v>56888171.409999713</v>
      </c>
      <c r="J12" s="610">
        <v>-18405651.840000063</v>
      </c>
      <c r="K12" s="610">
        <v>85033.3</v>
      </c>
      <c r="L12" s="610"/>
      <c r="M12" s="610">
        <v>6649131.4999999739</v>
      </c>
      <c r="N12" s="610">
        <v>8465896.0799999926</v>
      </c>
      <c r="O12" s="610">
        <v>3423.56</v>
      </c>
      <c r="P12" s="610">
        <v>4119.97</v>
      </c>
      <c r="Q12" s="610">
        <v>68631822.300000012</v>
      </c>
      <c r="R12" s="610">
        <v>-14943348.319999997</v>
      </c>
      <c r="S12" s="616">
        <f t="shared" si="2"/>
        <v>138.67278020000117</v>
      </c>
      <c r="T12" s="620">
        <f>+'Q56 MCTV'!C22</f>
        <v>377.00547291000004</v>
      </c>
      <c r="U12" s="621">
        <v>2.6282938300000001</v>
      </c>
      <c r="V12" s="621">
        <v>5.5126816299999994</v>
      </c>
      <c r="W12" s="620">
        <f t="shared" si="0"/>
        <v>385.14644837000003</v>
      </c>
      <c r="X12" s="622">
        <f t="shared" si="1"/>
        <v>0.36005208093411234</v>
      </c>
    </row>
    <row r="13" spans="2:24" s="607" customFormat="1" ht="18" customHeight="1">
      <c r="B13" s="609" t="s">
        <v>446</v>
      </c>
      <c r="C13" s="610">
        <v>2515006177.0801725</v>
      </c>
      <c r="D13" s="610">
        <v>201213561.57000026</v>
      </c>
      <c r="E13" s="610">
        <v>466167434.62000012</v>
      </c>
      <c r="F13" s="610">
        <v>2202732361.6201153</v>
      </c>
      <c r="G13" s="610">
        <v>2263519287.3601527</v>
      </c>
      <c r="H13" s="610">
        <v>1532911.18</v>
      </c>
      <c r="I13" s="610">
        <v>847389576.06996989</v>
      </c>
      <c r="J13" s="610">
        <v>-378612327.67000169</v>
      </c>
      <c r="K13" s="610">
        <v>1616934.29</v>
      </c>
      <c r="L13" s="610"/>
      <c r="M13" s="610">
        <v>179079129.83999392</v>
      </c>
      <c r="N13" s="610">
        <v>104049622.96000034</v>
      </c>
      <c r="O13" s="610">
        <v>92580.61</v>
      </c>
      <c r="P13" s="610">
        <v>27547.98</v>
      </c>
      <c r="Q13" s="610">
        <v>1048872105.3699782</v>
      </c>
      <c r="R13" s="610">
        <v>-295831146.22999847</v>
      </c>
      <c r="S13" s="616">
        <f t="shared" si="2"/>
        <v>2370.718755790153</v>
      </c>
      <c r="T13" s="620">
        <f>+'Q56 MCTV'!C23</f>
        <v>6257.4259626200001</v>
      </c>
      <c r="U13" s="621">
        <v>175.96891760999998</v>
      </c>
      <c r="V13" s="621">
        <v>337.47867881000002</v>
      </c>
      <c r="W13" s="620">
        <f t="shared" si="0"/>
        <v>6770.8735590400001</v>
      </c>
      <c r="X13" s="622">
        <f t="shared" si="1"/>
        <v>0.35013484377136744</v>
      </c>
    </row>
    <row r="14" spans="2:24" s="607" customFormat="1" ht="18" customHeight="1">
      <c r="B14" s="609" t="s">
        <v>447</v>
      </c>
      <c r="C14" s="610">
        <v>12454723.270000041</v>
      </c>
      <c r="D14" s="610">
        <v>3707590.92</v>
      </c>
      <c r="E14" s="610">
        <v>3784548.29</v>
      </c>
      <c r="F14" s="610">
        <v>11286728.030000025</v>
      </c>
      <c r="G14" s="610">
        <v>12386146.310000041</v>
      </c>
      <c r="H14" s="610">
        <v>26515.64</v>
      </c>
      <c r="I14" s="610">
        <v>5116885.38</v>
      </c>
      <c r="J14" s="610">
        <v>-4403208.6500000004</v>
      </c>
      <c r="K14" s="610">
        <v>42.29</v>
      </c>
      <c r="L14" s="610"/>
      <c r="M14" s="610">
        <v>700673.4</v>
      </c>
      <c r="N14" s="610">
        <v>1009605.15</v>
      </c>
      <c r="O14" s="610">
        <v>222.12</v>
      </c>
      <c r="P14" s="610">
        <v>12.56</v>
      </c>
      <c r="Q14" s="610">
        <v>6211839.1799999988</v>
      </c>
      <c r="R14" s="610">
        <v>-3787606.93</v>
      </c>
      <c r="S14" s="616">
        <f t="shared" si="2"/>
        <v>13.422309390000041</v>
      </c>
      <c r="T14" s="620">
        <f>+'Q56 MCTV'!C24</f>
        <v>46.711671630000005</v>
      </c>
      <c r="U14" s="621">
        <v>2.0266243899999998</v>
      </c>
      <c r="V14" s="621">
        <v>2.2208958599999997</v>
      </c>
      <c r="W14" s="620">
        <f t="shared" si="0"/>
        <v>50.959191880000006</v>
      </c>
      <c r="X14" s="622">
        <f t="shared" si="1"/>
        <v>0.26339329363007236</v>
      </c>
    </row>
    <row r="15" spans="2:24" s="607" customFormat="1" ht="18" customHeight="1">
      <c r="B15" s="609" t="s">
        <v>448</v>
      </c>
      <c r="C15" s="610">
        <v>590820427.54998243</v>
      </c>
      <c r="D15" s="610">
        <v>126803413.34000096</v>
      </c>
      <c r="E15" s="610">
        <v>201404402.1600008</v>
      </c>
      <c r="F15" s="610">
        <v>508694480.11998528</v>
      </c>
      <c r="G15" s="610">
        <v>539000470.24998212</v>
      </c>
      <c r="H15" s="610">
        <v>3479886.32</v>
      </c>
      <c r="I15" s="610">
        <v>209232842.53000531</v>
      </c>
      <c r="J15" s="610">
        <v>-107656078.05000018</v>
      </c>
      <c r="K15" s="610">
        <v>333651.46000000002</v>
      </c>
      <c r="L15" s="610"/>
      <c r="M15" s="610">
        <v>43231828.700000472</v>
      </c>
      <c r="N15" s="610">
        <v>38853854.230000228</v>
      </c>
      <c r="O15" s="610">
        <v>16642.66</v>
      </c>
      <c r="P15" s="610">
        <v>5417.81</v>
      </c>
      <c r="Q15" s="610">
        <v>269555485.45000142</v>
      </c>
      <c r="R15" s="610">
        <v>-86009537.660000026</v>
      </c>
      <c r="S15" s="616">
        <f t="shared" si="2"/>
        <v>581.66786225998248</v>
      </c>
      <c r="T15" s="620">
        <f>+'Q56 MCTV'!C25</f>
        <v>1929.0590518900001</v>
      </c>
      <c r="U15" s="621">
        <v>66.772396930000014</v>
      </c>
      <c r="V15" s="621">
        <v>82.745937739999988</v>
      </c>
      <c r="W15" s="620">
        <f t="shared" si="0"/>
        <v>2078.5773865599999</v>
      </c>
      <c r="X15" s="622">
        <f t="shared" si="1"/>
        <v>0.279839406519586</v>
      </c>
    </row>
    <row r="16" spans="2:24" s="607" customFormat="1" ht="18" customHeight="1">
      <c r="B16" s="609" t="s">
        <v>449</v>
      </c>
      <c r="C16" s="610">
        <v>87855467.880000561</v>
      </c>
      <c r="D16" s="610">
        <v>22281639.370000031</v>
      </c>
      <c r="E16" s="610">
        <v>23942848.940000027</v>
      </c>
      <c r="F16" s="610">
        <v>79414363.969999939</v>
      </c>
      <c r="G16" s="610">
        <v>86254164.540000409</v>
      </c>
      <c r="H16" s="610">
        <v>9254.49</v>
      </c>
      <c r="I16" s="610">
        <v>34645765.759999961</v>
      </c>
      <c r="J16" s="610">
        <v>-17855198.540000007</v>
      </c>
      <c r="K16" s="610">
        <v>19680.29</v>
      </c>
      <c r="L16" s="610"/>
      <c r="M16" s="610">
        <v>5994048.1300000213</v>
      </c>
      <c r="N16" s="610">
        <v>6178353.9800000163</v>
      </c>
      <c r="O16" s="610">
        <v>4431.4799999999996</v>
      </c>
      <c r="P16" s="610">
        <v>2706.65</v>
      </c>
      <c r="Q16" s="610">
        <v>43535617.819999956</v>
      </c>
      <c r="R16" s="610">
        <v>-14545830.070000017</v>
      </c>
      <c r="S16" s="616">
        <f t="shared" si="2"/>
        <v>92.461453300000429</v>
      </c>
      <c r="T16" s="620">
        <f>+'Q56 MCTV'!C26</f>
        <v>328.33563423999999</v>
      </c>
      <c r="U16" s="621">
        <v>2.5855811900000001</v>
      </c>
      <c r="V16" s="621">
        <v>6.4400611100000003</v>
      </c>
      <c r="W16" s="620">
        <f t="shared" si="0"/>
        <v>337.36127654000001</v>
      </c>
      <c r="X16" s="622">
        <f t="shared" si="1"/>
        <v>0.27407251433327301</v>
      </c>
    </row>
    <row r="17" spans="2:24" s="607" customFormat="1" ht="18" customHeight="1">
      <c r="B17" s="609" t="s">
        <v>450</v>
      </c>
      <c r="C17" s="610">
        <v>210726031.2100015</v>
      </c>
      <c r="D17" s="610">
        <v>156342307.88999999</v>
      </c>
      <c r="E17" s="610">
        <v>178485623.36999971</v>
      </c>
      <c r="F17" s="610">
        <v>181383536.01000145</v>
      </c>
      <c r="G17" s="610">
        <v>191450415.39000222</v>
      </c>
      <c r="H17" s="610">
        <v>18515.669999999998</v>
      </c>
      <c r="I17" s="610">
        <v>69115810.659999922</v>
      </c>
      <c r="J17" s="610">
        <v>-30903162.809999935</v>
      </c>
      <c r="K17" s="610">
        <v>1310346.72</v>
      </c>
      <c r="L17" s="610"/>
      <c r="M17" s="610">
        <v>16058323.700000171</v>
      </c>
      <c r="N17" s="610">
        <v>12018203.649999976</v>
      </c>
      <c r="O17" s="610">
        <v>1003463.26</v>
      </c>
      <c r="P17" s="610">
        <v>1200.1600000000001</v>
      </c>
      <c r="Q17" s="610">
        <v>92064505.530000329</v>
      </c>
      <c r="R17" s="610">
        <v>-24227936.899999984</v>
      </c>
      <c r="S17" s="616">
        <f t="shared" si="2"/>
        <v>204.79748143000219</v>
      </c>
      <c r="T17" s="620">
        <f>+'Q56 MCTV'!C27</f>
        <v>773.32525437000004</v>
      </c>
      <c r="U17" s="621">
        <v>4.1953826199999993</v>
      </c>
      <c r="V17" s="621">
        <v>8.8915441499999996</v>
      </c>
      <c r="W17" s="620">
        <f t="shared" si="0"/>
        <v>786.41218114000003</v>
      </c>
      <c r="X17" s="622">
        <f t="shared" si="1"/>
        <v>0.26042002698015609</v>
      </c>
    </row>
    <row r="18" spans="2:24" s="607" customFormat="1" ht="18" customHeight="1">
      <c r="B18" s="609" t="s">
        <v>451</v>
      </c>
      <c r="C18" s="610">
        <v>24134075.229999982</v>
      </c>
      <c r="D18" s="610">
        <v>10008264.600000015</v>
      </c>
      <c r="E18" s="610">
        <v>11533857.280000014</v>
      </c>
      <c r="F18" s="610">
        <v>20551269.659999985</v>
      </c>
      <c r="G18" s="610">
        <v>23254620.629999969</v>
      </c>
      <c r="H18" s="610">
        <v>75593.649999999994</v>
      </c>
      <c r="I18" s="610">
        <v>8587613.4700000174</v>
      </c>
      <c r="J18" s="610">
        <v>-4908272.74</v>
      </c>
      <c r="K18" s="610">
        <v>107346.31</v>
      </c>
      <c r="L18" s="610"/>
      <c r="M18" s="610">
        <v>1126188.02</v>
      </c>
      <c r="N18" s="610">
        <v>1602560.28</v>
      </c>
      <c r="O18" s="610">
        <v>340.94</v>
      </c>
      <c r="P18" s="610">
        <v>354.84</v>
      </c>
      <c r="Q18" s="610">
        <v>10623225.90999998</v>
      </c>
      <c r="R18" s="610">
        <v>-4110844.79</v>
      </c>
      <c r="S18" s="616">
        <f t="shared" si="2"/>
        <v>25.040120869999967</v>
      </c>
      <c r="T18" s="620">
        <f>+'Q56 MCTV'!C28</f>
        <v>263.55160503999997</v>
      </c>
      <c r="U18" s="621">
        <v>1.3786421099999999</v>
      </c>
      <c r="V18" s="621">
        <v>3.9534570599999999</v>
      </c>
      <c r="W18" s="620">
        <f t="shared" si="0"/>
        <v>268.88370420999996</v>
      </c>
      <c r="X18" s="622">
        <f t="shared" si="1"/>
        <v>9.3126212105600362E-2</v>
      </c>
    </row>
    <row r="19" spans="2:24" s="607" customFormat="1" ht="18" customHeight="1">
      <c r="B19" s="609" t="s">
        <v>452</v>
      </c>
      <c r="C19" s="610">
        <v>14861888.590000032</v>
      </c>
      <c r="D19" s="610">
        <v>4864830.4099999936</v>
      </c>
      <c r="E19" s="610">
        <v>5178177.45</v>
      </c>
      <c r="F19" s="610">
        <v>12990658.880000032</v>
      </c>
      <c r="G19" s="610">
        <v>14548541.550000036</v>
      </c>
      <c r="H19" s="610">
        <v>285677.18</v>
      </c>
      <c r="I19" s="610">
        <v>6045405.9400000023</v>
      </c>
      <c r="J19" s="610">
        <v>-2474288.9900000002</v>
      </c>
      <c r="K19" s="610">
        <v>32624.15</v>
      </c>
      <c r="L19" s="610"/>
      <c r="M19" s="610">
        <v>623343.93000000063</v>
      </c>
      <c r="N19" s="610">
        <v>791582.37999999931</v>
      </c>
      <c r="O19" s="610">
        <v>226.15</v>
      </c>
      <c r="P19" s="610">
        <v>1752.97</v>
      </c>
      <c r="Q19" s="610">
        <v>7160864.5500000222</v>
      </c>
      <c r="R19" s="610">
        <v>-2143216.2200000002</v>
      </c>
      <c r="S19" s="616">
        <f t="shared" si="2"/>
        <v>15.658425260000035</v>
      </c>
      <c r="T19" s="620">
        <f>+'Q56 MCTV'!C29</f>
        <v>75.884811299999996</v>
      </c>
      <c r="U19" s="621">
        <v>1.8643243900000002</v>
      </c>
      <c r="V19" s="621">
        <v>2.3242111000000003</v>
      </c>
      <c r="W19" s="620">
        <f t="shared" si="0"/>
        <v>80.073346790000002</v>
      </c>
      <c r="X19" s="622">
        <f t="shared" si="1"/>
        <v>0.19555102774791905</v>
      </c>
    </row>
    <row r="20" spans="2:24" s="607" customFormat="1" ht="18" customHeight="1">
      <c r="B20" s="609" t="s">
        <v>453</v>
      </c>
      <c r="C20" s="610">
        <v>80339814.240000501</v>
      </c>
      <c r="D20" s="610">
        <v>13826186.940000042</v>
      </c>
      <c r="E20" s="610">
        <v>19230815.330000021</v>
      </c>
      <c r="F20" s="610">
        <v>71320082.069999933</v>
      </c>
      <c r="G20" s="610">
        <v>75317971.040000394</v>
      </c>
      <c r="H20" s="610">
        <v>73422.2</v>
      </c>
      <c r="I20" s="610">
        <v>26806530.300000034</v>
      </c>
      <c r="J20" s="610">
        <v>-16082978.960000005</v>
      </c>
      <c r="K20" s="610">
        <v>1045910.98</v>
      </c>
      <c r="L20" s="610"/>
      <c r="M20" s="610">
        <v>4771857.3099999893</v>
      </c>
      <c r="N20" s="610">
        <v>3521252.34</v>
      </c>
      <c r="O20" s="610">
        <v>4650.46</v>
      </c>
      <c r="P20" s="610">
        <v>1229.8</v>
      </c>
      <c r="Q20" s="610">
        <v>33885040.169999935</v>
      </c>
      <c r="R20" s="610">
        <v>-13816587.940000005</v>
      </c>
      <c r="S20" s="616">
        <f t="shared" si="2"/>
        <v>79.958556560000403</v>
      </c>
      <c r="T20" s="620">
        <f>+'Q56 MCTV'!C30</f>
        <v>300.35769970000001</v>
      </c>
      <c r="U20" s="621">
        <v>1.1743085999999998</v>
      </c>
      <c r="V20" s="621">
        <v>10.06368007</v>
      </c>
      <c r="W20" s="620">
        <f t="shared" si="0"/>
        <v>311.59568837</v>
      </c>
      <c r="X20" s="622">
        <f t="shared" si="1"/>
        <v>0.25660995817456472</v>
      </c>
    </row>
    <row r="21" spans="2:24" s="607" customFormat="1" ht="18" customHeight="1">
      <c r="B21" s="609" t="s">
        <v>454</v>
      </c>
      <c r="C21" s="610">
        <v>3938866.02</v>
      </c>
      <c r="D21" s="610">
        <v>1013418.62</v>
      </c>
      <c r="E21" s="610">
        <v>1016753.62</v>
      </c>
      <c r="F21" s="610">
        <v>3620713.32</v>
      </c>
      <c r="G21" s="610">
        <v>3935531.02</v>
      </c>
      <c r="H21" s="610">
        <v>2182.84</v>
      </c>
      <c r="I21" s="610">
        <v>1590252.22</v>
      </c>
      <c r="J21" s="610">
        <v>-968243.63</v>
      </c>
      <c r="K21" s="610">
        <v>0</v>
      </c>
      <c r="L21" s="610"/>
      <c r="M21" s="610">
        <v>4524.54</v>
      </c>
      <c r="N21" s="610">
        <v>226095.94</v>
      </c>
      <c r="O21" s="610">
        <v>1133.49</v>
      </c>
      <c r="P21" s="610">
        <v>75.75</v>
      </c>
      <c r="Q21" s="610">
        <v>1729550.01</v>
      </c>
      <c r="R21" s="610">
        <v>-875711.7</v>
      </c>
      <c r="S21" s="616">
        <f t="shared" si="2"/>
        <v>4.1638098000000001</v>
      </c>
      <c r="T21" s="620">
        <f>+'Q56 MCTV'!C31</f>
        <v>22.151485050000002</v>
      </c>
      <c r="U21" s="621">
        <v>7.2439097099999996</v>
      </c>
      <c r="V21" s="621">
        <v>0.53118171999999997</v>
      </c>
      <c r="W21" s="620">
        <f t="shared" si="0"/>
        <v>29.926576480000001</v>
      </c>
      <c r="X21" s="622">
        <f t="shared" si="1"/>
        <v>0.13913418405151298</v>
      </c>
    </row>
    <row r="22" spans="2:24" s="607" customFormat="1" ht="18" customHeight="1">
      <c r="B22" s="609" t="s">
        <v>455</v>
      </c>
      <c r="C22" s="610">
        <v>1609846.4</v>
      </c>
      <c r="D22" s="610">
        <v>430929.74</v>
      </c>
      <c r="E22" s="610">
        <v>431351.71</v>
      </c>
      <c r="F22" s="610">
        <v>1472594.31</v>
      </c>
      <c r="G22" s="610">
        <v>1609846.4</v>
      </c>
      <c r="H22" s="610">
        <v>0</v>
      </c>
      <c r="I22" s="610">
        <v>686324.75</v>
      </c>
      <c r="J22" s="610">
        <v>-250606.51</v>
      </c>
      <c r="K22" s="610">
        <v>0</v>
      </c>
      <c r="L22" s="610"/>
      <c r="M22" s="610">
        <v>45791.89</v>
      </c>
      <c r="N22" s="610">
        <v>112382.71</v>
      </c>
      <c r="O22" s="610">
        <v>0</v>
      </c>
      <c r="P22" s="610">
        <v>200.13</v>
      </c>
      <c r="Q22" s="610">
        <v>810301.62</v>
      </c>
      <c r="R22" s="610">
        <v>-216208.65</v>
      </c>
      <c r="S22" s="616">
        <f t="shared" si="2"/>
        <v>1.7222291099999998</v>
      </c>
      <c r="T22" s="620">
        <f>+'Q56 MCTV'!C32</f>
        <v>8.2410599399999995</v>
      </c>
      <c r="U22" s="621">
        <v>0.22328469999999995</v>
      </c>
      <c r="V22" s="621">
        <v>5.0628930000000003E-2</v>
      </c>
      <c r="W22" s="620">
        <f t="shared" si="0"/>
        <v>8.5149735700000004</v>
      </c>
      <c r="X22" s="622">
        <f t="shared" si="1"/>
        <v>0.20225889086347448</v>
      </c>
    </row>
    <row r="23" spans="2:24" s="607" customFormat="1" ht="18" customHeight="1">
      <c r="B23" s="609" t="s">
        <v>456</v>
      </c>
      <c r="C23" s="610">
        <v>40616689.740000032</v>
      </c>
      <c r="D23" s="610">
        <v>2483137.92</v>
      </c>
      <c r="E23" s="610">
        <v>2900824.4</v>
      </c>
      <c r="F23" s="610">
        <v>39479102.220000021</v>
      </c>
      <c r="G23" s="610">
        <v>40539309.790000036</v>
      </c>
      <c r="H23" s="610">
        <v>3611.86</v>
      </c>
      <c r="I23" s="610">
        <v>17009086.740000013</v>
      </c>
      <c r="J23" s="610">
        <v>-4558238.68</v>
      </c>
      <c r="K23" s="610">
        <v>6735.17</v>
      </c>
      <c r="L23" s="610"/>
      <c r="M23" s="610">
        <v>3267488.0799999894</v>
      </c>
      <c r="N23" s="610">
        <v>1349092.85</v>
      </c>
      <c r="O23" s="610">
        <v>25.36</v>
      </c>
      <c r="P23" s="610">
        <v>5.87</v>
      </c>
      <c r="Q23" s="610">
        <v>20525052.819999978</v>
      </c>
      <c r="R23" s="610">
        <v>-3450857.43</v>
      </c>
      <c r="S23" s="616">
        <f t="shared" si="2"/>
        <v>41.898749670000036</v>
      </c>
      <c r="T23" s="620">
        <f>+'Q56 MCTV'!C33</f>
        <v>117.35136219</v>
      </c>
      <c r="U23" s="621">
        <v>4.9433133999999992</v>
      </c>
      <c r="V23" s="621">
        <v>3.3220568399999997</v>
      </c>
      <c r="W23" s="620">
        <f t="shared" si="0"/>
        <v>125.61673243</v>
      </c>
      <c r="X23" s="622">
        <f t="shared" si="1"/>
        <v>0.33354433648676651</v>
      </c>
    </row>
    <row r="24" spans="2:24" s="607" customFormat="1" ht="18" customHeight="1">
      <c r="B24" s="609" t="s">
        <v>457</v>
      </c>
      <c r="C24" s="610">
        <v>82208711.200000003</v>
      </c>
      <c r="D24" s="610">
        <v>16285006.840000015</v>
      </c>
      <c r="E24" s="610">
        <v>16992536.760000005</v>
      </c>
      <c r="F24" s="610">
        <v>78196034.999999896</v>
      </c>
      <c r="G24" s="610">
        <v>81534461.819999993</v>
      </c>
      <c r="H24" s="610">
        <v>1577.07</v>
      </c>
      <c r="I24" s="610">
        <v>29019978.819999937</v>
      </c>
      <c r="J24" s="610">
        <v>-20723151.420000017</v>
      </c>
      <c r="K24" s="610">
        <v>107692.07</v>
      </c>
      <c r="L24" s="610"/>
      <c r="M24" s="610">
        <v>996886.51</v>
      </c>
      <c r="N24" s="610">
        <v>4689395.41</v>
      </c>
      <c r="O24" s="610">
        <v>6243.91</v>
      </c>
      <c r="P24" s="610">
        <v>2459.13</v>
      </c>
      <c r="Q24" s="610">
        <v>32950870.760000005</v>
      </c>
      <c r="R24" s="610">
        <v>-18851366.329999927</v>
      </c>
      <c r="S24" s="616">
        <f>(+G24+H24+K24+L24+N24)/1000000</f>
        <v>86.333126369999974</v>
      </c>
      <c r="T24" s="620">
        <f>+'Q56 MCTV'!C34</f>
        <v>997.42540413999996</v>
      </c>
      <c r="U24" s="621">
        <v>7584.5896451099998</v>
      </c>
      <c r="V24" s="621">
        <v>16.102135230000002</v>
      </c>
      <c r="W24" s="620">
        <f>SUM(T24:V24)</f>
        <v>8598.1171844799992</v>
      </c>
      <c r="X24" s="622">
        <f>+S24/W24</f>
        <v>1.0040933906534244E-2</v>
      </c>
    </row>
    <row r="25" spans="2:24">
      <c r="C25" s="616">
        <f t="shared" ref="C25:U25" si="3">SUM(C3:C24)</f>
        <v>4504367125.3701649</v>
      </c>
      <c r="D25" s="616">
        <f t="shared" si="3"/>
        <v>2075499690.4299967</v>
      </c>
      <c r="E25" s="616">
        <f t="shared" si="3"/>
        <v>2478894801.4399967</v>
      </c>
      <c r="F25" s="616">
        <f t="shared" si="3"/>
        <v>3973061599.2401071</v>
      </c>
      <c r="G25" s="616">
        <f t="shared" si="3"/>
        <v>4147970530.8401465</v>
      </c>
      <c r="H25" s="616">
        <f t="shared" si="3"/>
        <v>5813909.0900000008</v>
      </c>
      <c r="I25" s="616">
        <f t="shared" si="3"/>
        <v>1582191398.4699738</v>
      </c>
      <c r="J25" s="616">
        <f t="shared" si="3"/>
        <v>-723065877.94000196</v>
      </c>
      <c r="K25" s="616">
        <f t="shared" si="3"/>
        <v>6202811.0700000003</v>
      </c>
      <c r="L25" s="616">
        <f t="shared" si="3"/>
        <v>0</v>
      </c>
      <c r="M25" s="616">
        <f t="shared" si="3"/>
        <v>296831255.80999452</v>
      </c>
      <c r="N25" s="616">
        <f t="shared" si="3"/>
        <v>220064483.09000054</v>
      </c>
      <c r="O25" s="616">
        <f t="shared" si="3"/>
        <v>1159654.1199999999</v>
      </c>
      <c r="P25" s="616">
        <f t="shared" si="3"/>
        <v>73072.73</v>
      </c>
      <c r="Q25" s="616">
        <f t="shared" si="3"/>
        <v>1962675295.5399795</v>
      </c>
      <c r="R25" s="616">
        <f t="shared" si="3"/>
        <v>-581104579.69999838</v>
      </c>
      <c r="S25" s="616">
        <f t="shared" si="3"/>
        <v>4380.0517340901451</v>
      </c>
      <c r="T25" s="616">
        <f t="shared" si="3"/>
        <v>13933.508835580002</v>
      </c>
      <c r="U25" s="616">
        <f t="shared" si="3"/>
        <v>7872.7613324200001</v>
      </c>
      <c r="V25" s="616">
        <f>SUM(V3:V24)</f>
        <v>570.85930066999993</v>
      </c>
      <c r="W25" s="620">
        <f>SUM(W3:W24)</f>
        <v>22377.129468669998</v>
      </c>
      <c r="X25" s="622">
        <f t="shared" si="1"/>
        <v>0.1957378733596109</v>
      </c>
    </row>
    <row r="26" spans="2:24">
      <c r="S26" s="672"/>
    </row>
  </sheetData>
  <phoneticPr fontId="37" type="noConversion"/>
  <pageMargins left="0.78431372549019618" right="0.78431372549019618" top="0.98039215686274517" bottom="0.98039215686274517" header="0.50980392156862753" footer="0.50980392156862753"/>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8">
    <pageSetUpPr fitToPage="1"/>
  </sheetPr>
  <dimension ref="A1:CC48"/>
  <sheetViews>
    <sheetView workbookViewId="0"/>
  </sheetViews>
  <sheetFormatPr defaultRowHeight="12.75"/>
  <cols>
    <col min="1" max="1" width="7.85546875" customWidth="1"/>
    <col min="2" max="2" width="16.85546875" customWidth="1"/>
    <col min="3" max="3" width="10" customWidth="1"/>
    <col min="4" max="4" width="6.28515625" bestFit="1" customWidth="1"/>
    <col min="5" max="5" width="8.7109375" bestFit="1" customWidth="1"/>
    <col min="6" max="6" width="6.28515625" bestFit="1" customWidth="1"/>
    <col min="7" max="7" width="8.7109375" bestFit="1" customWidth="1"/>
    <col min="8" max="8" width="6.28515625" bestFit="1" customWidth="1"/>
    <col min="9" max="9" width="8.7109375" bestFit="1" customWidth="1"/>
    <col min="10" max="10" width="6.28515625" bestFit="1" customWidth="1"/>
    <col min="11" max="11" width="8.7109375" bestFit="1" customWidth="1"/>
    <col min="12" max="12" width="6.28515625" bestFit="1" customWidth="1"/>
    <col min="13" max="13" width="8.7109375" bestFit="1" customWidth="1"/>
    <col min="14" max="14" width="6.28515625" bestFit="1" customWidth="1"/>
    <col min="15" max="15" width="8.7109375" bestFit="1" customWidth="1"/>
    <col min="16" max="16" width="6.28515625" bestFit="1" customWidth="1"/>
  </cols>
  <sheetData>
    <row r="1" spans="1:81" s="687" customFormat="1" ht="26.25">
      <c r="A1" s="706" t="s">
        <v>550</v>
      </c>
      <c r="B1" s="454"/>
      <c r="C1" s="454"/>
      <c r="D1" s="454"/>
      <c r="E1" s="454"/>
      <c r="F1" s="662"/>
      <c r="G1" s="454"/>
      <c r="H1" s="662"/>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4"/>
      <c r="BB1" s="454"/>
      <c r="BC1" s="454"/>
      <c r="BD1" s="454"/>
      <c r="BE1" s="454"/>
      <c r="BF1" s="454"/>
      <c r="BG1" s="454"/>
      <c r="BH1" s="454"/>
      <c r="BI1" s="454"/>
      <c r="BJ1" s="454"/>
      <c r="BK1" s="454"/>
      <c r="BL1" s="454"/>
      <c r="BM1" s="454"/>
      <c r="BN1" s="454"/>
      <c r="BS1" s="688"/>
      <c r="BU1" s="688"/>
    </row>
    <row r="2" spans="1:81" s="687" customFormat="1" ht="26.25" customHeigh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row>
    <row r="3" spans="1:81" s="687" customFormat="1" ht="26.25" customHeight="1">
      <c r="A3" s="689" t="s">
        <v>436</v>
      </c>
      <c r="B3" s="2"/>
      <c r="C3" s="2"/>
      <c r="D3" s="2"/>
      <c r="E3" s="2"/>
      <c r="F3" s="2"/>
      <c r="G3" s="2"/>
      <c r="H3" s="2"/>
      <c r="I3" s="2"/>
      <c r="J3" s="2"/>
      <c r="K3" s="2"/>
      <c r="L3" s="2"/>
      <c r="M3" s="2"/>
      <c r="N3" s="2"/>
      <c r="O3" s="2"/>
      <c r="P3" s="2"/>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1"/>
      <c r="BP3" s="1"/>
      <c r="BQ3" s="1"/>
      <c r="BR3" s="1"/>
      <c r="BS3" s="1"/>
      <c r="BT3" s="1"/>
      <c r="BU3" s="1"/>
      <c r="BV3" s="1"/>
      <c r="BW3" s="1"/>
      <c r="BX3" s="1"/>
      <c r="BY3" s="1"/>
      <c r="BZ3" s="1"/>
      <c r="CA3" s="1"/>
      <c r="CB3" s="1"/>
      <c r="CC3" s="1"/>
    </row>
    <row r="4" spans="1:81" s="18" customFormat="1" ht="15" customHeight="1">
      <c r="A4" s="15"/>
      <c r="B4" s="15"/>
      <c r="C4" s="15"/>
      <c r="D4" s="15"/>
      <c r="E4" s="15"/>
      <c r="F4" s="15"/>
      <c r="G4" s="15"/>
      <c r="H4" s="15"/>
      <c r="I4" s="15"/>
      <c r="J4" s="15"/>
      <c r="K4" s="15"/>
      <c r="L4" s="15"/>
      <c r="M4" s="15"/>
      <c r="N4" s="15"/>
      <c r="O4" s="15"/>
      <c r="P4" s="15"/>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s="12"/>
      <c r="BP4" s="12"/>
      <c r="BQ4" s="12"/>
      <c r="BR4" s="12"/>
      <c r="BS4" s="12"/>
      <c r="BT4" s="12"/>
      <c r="BU4" s="12"/>
      <c r="BV4" s="12"/>
      <c r="BW4" s="12"/>
      <c r="BX4" s="12"/>
      <c r="BY4" s="12"/>
      <c r="BZ4" s="12"/>
      <c r="CA4" s="12"/>
      <c r="CB4" s="12"/>
      <c r="CC4" s="12"/>
    </row>
    <row r="5" spans="1:81" s="18" customFormat="1" ht="15" customHeight="1">
      <c r="A5" s="22" t="s">
        <v>107</v>
      </c>
      <c r="B5" s="15"/>
      <c r="C5" s="15"/>
      <c r="D5" s="15"/>
      <c r="E5" s="15"/>
      <c r="F5" s="15"/>
      <c r="G5" s="15"/>
      <c r="H5" s="15"/>
      <c r="I5" s="15"/>
      <c r="J5" s="15"/>
      <c r="K5" s="15"/>
      <c r="L5" s="15"/>
      <c r="M5" s="15"/>
      <c r="N5" s="15"/>
      <c r="O5" s="15"/>
      <c r="P5" s="1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s="12"/>
      <c r="BP5" s="12"/>
      <c r="BQ5" s="12"/>
      <c r="BR5" s="12"/>
      <c r="BS5" s="12"/>
      <c r="BT5" s="12"/>
      <c r="BU5" s="12"/>
      <c r="BV5" s="12"/>
      <c r="BW5" s="12"/>
      <c r="BX5" s="12"/>
      <c r="BY5" s="12"/>
      <c r="BZ5" s="12"/>
      <c r="CA5" s="12"/>
      <c r="CB5" s="12"/>
      <c r="CC5" s="12"/>
    </row>
    <row r="6" spans="1:81" s="18" customFormat="1" ht="1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row>
    <row r="7" spans="1:81" s="18" customFormat="1" ht="13.5" thickBot="1">
      <c r="A7" s="16" t="s">
        <v>141</v>
      </c>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row>
    <row r="8" spans="1:81" ht="24.95" customHeight="1" thickTop="1">
      <c r="A8" s="53"/>
      <c r="B8" s="54"/>
      <c r="C8" s="1645" t="s">
        <v>113</v>
      </c>
      <c r="D8" s="1646"/>
      <c r="E8" s="56" t="s">
        <v>108</v>
      </c>
      <c r="F8" s="56"/>
      <c r="G8" s="56"/>
      <c r="H8" s="56"/>
      <c r="I8" s="57" t="s">
        <v>109</v>
      </c>
      <c r="J8" s="56"/>
      <c r="K8" s="56"/>
      <c r="L8" s="56"/>
      <c r="M8" s="58" t="s">
        <v>110</v>
      </c>
      <c r="N8" s="59"/>
      <c r="O8" s="58" t="s">
        <v>111</v>
      </c>
      <c r="P8" s="60"/>
    </row>
    <row r="9" spans="1:81" ht="24.95" customHeight="1">
      <c r="A9" s="61" t="s">
        <v>72</v>
      </c>
      <c r="B9" s="32" t="s">
        <v>112</v>
      </c>
      <c r="C9" s="1647"/>
      <c r="D9" s="1648"/>
      <c r="E9" s="63" t="s">
        <v>114</v>
      </c>
      <c r="F9" s="63"/>
      <c r="G9" s="63" t="s">
        <v>115</v>
      </c>
      <c r="H9" s="63"/>
      <c r="I9" s="63" t="s">
        <v>393</v>
      </c>
      <c r="J9" s="63"/>
      <c r="K9" s="63" t="s">
        <v>115</v>
      </c>
      <c r="L9" s="63"/>
      <c r="M9" s="64" t="s">
        <v>394</v>
      </c>
      <c r="N9" s="65"/>
      <c r="O9" s="64" t="s">
        <v>116</v>
      </c>
      <c r="P9" s="66"/>
    </row>
    <row r="10" spans="1:81" ht="24.95" customHeight="1" thickBot="1">
      <c r="A10" s="61"/>
      <c r="B10" s="32"/>
      <c r="C10" s="67" t="s">
        <v>117</v>
      </c>
      <c r="D10" s="68" t="s">
        <v>73</v>
      </c>
      <c r="E10" s="67" t="s">
        <v>118</v>
      </c>
      <c r="F10" s="68" t="s">
        <v>73</v>
      </c>
      <c r="G10" s="67" t="s">
        <v>118</v>
      </c>
      <c r="H10" s="68" t="s">
        <v>73</v>
      </c>
      <c r="I10" s="67" t="s">
        <v>118</v>
      </c>
      <c r="J10" s="68" t="s">
        <v>73</v>
      </c>
      <c r="K10" s="68" t="s">
        <v>118</v>
      </c>
      <c r="L10" s="68" t="s">
        <v>73</v>
      </c>
      <c r="M10" s="67" t="s">
        <v>118</v>
      </c>
      <c r="N10" s="68" t="s">
        <v>73</v>
      </c>
      <c r="O10" s="67" t="s">
        <v>118</v>
      </c>
      <c r="P10" s="69" t="s">
        <v>73</v>
      </c>
    </row>
    <row r="11" spans="1:81" ht="18" customHeight="1" thickTop="1">
      <c r="A11" s="35" t="s">
        <v>74</v>
      </c>
      <c r="B11" s="70" t="s">
        <v>75</v>
      </c>
      <c r="C11" s="359">
        <f>+'Q6 DIST'!B11</f>
        <v>26517</v>
      </c>
      <c r="D11" s="74">
        <f t="shared" ref="D11:D33" si="0">+C11/C$33</f>
        <v>6.2921481622096195E-2</v>
      </c>
      <c r="E11" s="359">
        <f>+'Q50 RLPV'!C13</f>
        <v>998.83711883000001</v>
      </c>
      <c r="F11" s="74">
        <f t="shared" ref="F11:F33" si="1">+E11/E$33</f>
        <v>4.4715131556773924E-2</v>
      </c>
      <c r="G11" s="73">
        <f>+'Q48 RLNV'!C13</f>
        <v>664.15361302999997</v>
      </c>
      <c r="H11" s="74">
        <f t="shared" ref="H11:H33" si="2">+G11/G$33</f>
        <v>2.633474462034037E-2</v>
      </c>
      <c r="I11" s="73" t="e">
        <f>+'Q54 LTTV'!C13+'Q58 MCTV (S)'!#REF!</f>
        <v>#REF!</v>
      </c>
      <c r="J11" s="74" t="e">
        <f t="shared" ref="J11:J33" si="3">+I11/I$33</f>
        <v>#REF!</v>
      </c>
      <c r="K11" s="75">
        <f>+'Q52 PFTV'!C13</f>
        <v>612.17978911</v>
      </c>
      <c r="L11" s="74">
        <f t="shared" ref="L11:L33" si="4">+K11/K$33</f>
        <v>3.4667817986900135E-2</v>
      </c>
      <c r="M11" s="73">
        <f>+'Q56 MCTV'!C13</f>
        <v>654.10470766999993</v>
      </c>
      <c r="N11" s="74">
        <f t="shared" ref="N11:N33" si="5">+M11/M$33</f>
        <v>4.6944722638687146E-2</v>
      </c>
      <c r="O11" s="73">
        <f>+'Q62 IRCV'!C13</f>
        <v>131.84773761</v>
      </c>
      <c r="P11" s="76">
        <f t="shared" ref="P11:P33" si="6">+O11/O$33</f>
        <v>4.7056323608265956E-2</v>
      </c>
    </row>
    <row r="12" spans="1:81" ht="18" customHeight="1">
      <c r="A12" s="37" t="s">
        <v>76</v>
      </c>
      <c r="B12" s="77" t="s">
        <v>77</v>
      </c>
      <c r="C12" s="359">
        <f>+'Q6 DIST'!B12</f>
        <v>4911</v>
      </c>
      <c r="D12" s="74">
        <v>0.01</v>
      </c>
      <c r="E12" s="359">
        <f>+'Q50 RLPV'!C14</f>
        <v>182.07353663000001</v>
      </c>
      <c r="F12" s="74">
        <f t="shared" si="1"/>
        <v>8.1509206956126377E-3</v>
      </c>
      <c r="G12" s="73">
        <f>+'Q48 RLNV'!C14</f>
        <v>95.250980939999991</v>
      </c>
      <c r="H12" s="74">
        <f t="shared" si="2"/>
        <v>3.7768525363401171E-3</v>
      </c>
      <c r="I12" s="73" t="e">
        <f>+'Q54 LTTV'!C14+'Q58 MCTV (S)'!#REF!</f>
        <v>#REF!</v>
      </c>
      <c r="J12" s="74" t="e">
        <f t="shared" si="3"/>
        <v>#REF!</v>
      </c>
      <c r="K12" s="75">
        <f>+'Q52 PFTV'!C14</f>
        <v>102.42283004000001</v>
      </c>
      <c r="L12" s="74">
        <f t="shared" si="4"/>
        <v>5.8002176692113945E-3</v>
      </c>
      <c r="M12" s="73">
        <f>+'Q56 MCTV'!C14</f>
        <v>175.19006336000001</v>
      </c>
      <c r="N12" s="74">
        <f t="shared" si="5"/>
        <v>1.257329115209245E-2</v>
      </c>
      <c r="O12" s="73">
        <f>+'Q62 IRCV'!C14</f>
        <v>38.701381070000004</v>
      </c>
      <c r="P12" s="76">
        <f t="shared" si="6"/>
        <v>1.3812483586966103E-2</v>
      </c>
    </row>
    <row r="13" spans="1:81" ht="18" customHeight="1">
      <c r="A13" s="37" t="s">
        <v>78</v>
      </c>
      <c r="B13" s="77" t="s">
        <v>79</v>
      </c>
      <c r="C13" s="359">
        <f>+'Q6 DIST'!B13</f>
        <v>31255</v>
      </c>
      <c r="D13" s="74">
        <f t="shared" si="0"/>
        <v>7.4164155375744487E-2</v>
      </c>
      <c r="E13" s="359">
        <f>+'Q50 RLPV'!C15</f>
        <v>862.59162624999999</v>
      </c>
      <c r="F13" s="74">
        <f t="shared" si="1"/>
        <v>3.8615803638455889E-2</v>
      </c>
      <c r="G13" s="73">
        <f>+'Q48 RLNV'!C15</f>
        <v>622.54521649000003</v>
      </c>
      <c r="H13" s="74">
        <f t="shared" si="2"/>
        <v>2.468490567428128E-2</v>
      </c>
      <c r="I13" s="73" t="e">
        <f>+'Q54 LTTV'!C15+'Q58 MCTV (S)'!#REF!</f>
        <v>#REF!</v>
      </c>
      <c r="J13" s="74" t="e">
        <f t="shared" si="3"/>
        <v>#REF!</v>
      </c>
      <c r="K13" s="75">
        <f>+'Q52 PFTV'!C15</f>
        <v>527.26381218000006</v>
      </c>
      <c r="L13" s="74">
        <f t="shared" si="4"/>
        <v>2.98590155978685E-2</v>
      </c>
      <c r="M13" s="73">
        <f>+'Q56 MCTV'!C15</f>
        <v>769.88332649999995</v>
      </c>
      <c r="N13" s="74">
        <f t="shared" si="5"/>
        <v>5.5254088226079807E-2</v>
      </c>
      <c r="O13" s="73">
        <f>+'Q62 IRCV'!C15</f>
        <v>160.21953575999999</v>
      </c>
      <c r="P13" s="76">
        <f t="shared" si="6"/>
        <v>5.7182189544956415E-2</v>
      </c>
    </row>
    <row r="14" spans="1:81" ht="18" customHeight="1">
      <c r="A14" s="37" t="s">
        <v>80</v>
      </c>
      <c r="B14" s="77" t="s">
        <v>81</v>
      </c>
      <c r="C14" s="359">
        <f>+'Q6 DIST'!B14</f>
        <v>4136</v>
      </c>
      <c r="D14" s="74">
        <f t="shared" si="0"/>
        <v>9.8142040196473913E-3</v>
      </c>
      <c r="E14" s="359">
        <f>+'Q50 RLPV'!C16</f>
        <v>48.070184529999999</v>
      </c>
      <c r="F14" s="74">
        <f t="shared" si="1"/>
        <v>2.1519671072448227E-3</v>
      </c>
      <c r="G14" s="73">
        <f>+'Q48 RLNV'!C16</f>
        <v>53.237645329999999</v>
      </c>
      <c r="H14" s="74">
        <f t="shared" si="2"/>
        <v>2.1109571136075072E-3</v>
      </c>
      <c r="I14" s="73" t="e">
        <f>+'Q54 LTTV'!C16+'Q58 MCTV (S)'!#REF!</f>
        <v>#REF!</v>
      </c>
      <c r="J14" s="74" t="e">
        <f t="shared" si="3"/>
        <v>#REF!</v>
      </c>
      <c r="K14" s="75">
        <f>+'Q52 PFTV'!C16</f>
        <v>55.401260350000001</v>
      </c>
      <c r="L14" s="74">
        <f t="shared" si="4"/>
        <v>3.1373802994230432E-3</v>
      </c>
      <c r="M14" s="73">
        <f>+'Q56 MCTV'!C16</f>
        <v>41.54318619</v>
      </c>
      <c r="N14" s="74">
        <f t="shared" si="5"/>
        <v>2.9815308319119968E-3</v>
      </c>
      <c r="O14" s="73">
        <f>+'Q62 IRCV'!C16</f>
        <v>8.2944707300000005</v>
      </c>
      <c r="P14" s="76">
        <f t="shared" si="6"/>
        <v>2.9602881771447786E-3</v>
      </c>
    </row>
    <row r="15" spans="1:81" ht="18" customHeight="1">
      <c r="A15" s="37" t="s">
        <v>82</v>
      </c>
      <c r="B15" s="77" t="s">
        <v>83</v>
      </c>
      <c r="C15" s="359">
        <f>+'Q6 DIST'!B15</f>
        <v>6482</v>
      </c>
      <c r="D15" s="74">
        <f t="shared" si="0"/>
        <v>1.5380964810288779E-2</v>
      </c>
      <c r="E15" s="359">
        <f>+'Q50 RLPV'!C17</f>
        <v>143.21201572000001</v>
      </c>
      <c r="F15" s="74">
        <f t="shared" si="1"/>
        <v>6.4111995867070686E-3</v>
      </c>
      <c r="G15" s="73">
        <f>+'Q48 RLNV'!C17</f>
        <v>114.32664794</v>
      </c>
      <c r="H15" s="74">
        <f t="shared" si="2"/>
        <v>4.53323300172044E-3</v>
      </c>
      <c r="I15" s="73" t="e">
        <f>+'Q54 LTTV'!C17+'Q58 MCTV (S)'!#REF!</f>
        <v>#REF!</v>
      </c>
      <c r="J15" s="74" t="e">
        <f t="shared" si="3"/>
        <v>#REF!</v>
      </c>
      <c r="K15" s="75">
        <f>+'Q52 PFTV'!C17</f>
        <v>100.46298484</v>
      </c>
      <c r="L15" s="74">
        <f t="shared" si="4"/>
        <v>5.6892313905319274E-3</v>
      </c>
      <c r="M15" s="73">
        <f>+'Q56 MCTV'!C17</f>
        <v>112.121959</v>
      </c>
      <c r="N15" s="74">
        <f t="shared" si="5"/>
        <v>8.0469291922857407E-3</v>
      </c>
      <c r="O15" s="73">
        <f>+'Q62 IRCV'!C17</f>
        <v>23.23782246</v>
      </c>
      <c r="P15" s="76">
        <f t="shared" si="6"/>
        <v>8.2935552285597607E-3</v>
      </c>
    </row>
    <row r="16" spans="1:81" ht="18" customHeight="1">
      <c r="A16" s="37" t="s">
        <v>84</v>
      </c>
      <c r="B16" s="77" t="s">
        <v>85</v>
      </c>
      <c r="C16" s="359">
        <f>+'Q6 DIST'!B16</f>
        <v>15020</v>
      </c>
      <c r="D16" s="74">
        <f t="shared" si="0"/>
        <v>3.5640557150653729E-2</v>
      </c>
      <c r="E16" s="359">
        <f>+'Q50 RLPV'!C18</f>
        <v>396.09600885000003</v>
      </c>
      <c r="F16" s="74">
        <f t="shared" si="1"/>
        <v>1.7732105476403803E-2</v>
      </c>
      <c r="G16" s="73">
        <f>+'Q48 RLNV'!C18</f>
        <v>315.96645832000002</v>
      </c>
      <c r="H16" s="74">
        <f t="shared" si="2"/>
        <v>1.2528571440707894E-2</v>
      </c>
      <c r="I16" s="73" t="e">
        <f>+'Q54 LTTV'!C18+'Q58 MCTV (S)'!#REF!</f>
        <v>#REF!</v>
      </c>
      <c r="J16" s="74" t="e">
        <f t="shared" si="3"/>
        <v>#REF!</v>
      </c>
      <c r="K16" s="75">
        <f>+'Q52 PFTV'!C18</f>
        <v>247.99503013</v>
      </c>
      <c r="L16" s="74">
        <f t="shared" si="4"/>
        <v>1.4043989558527904E-2</v>
      </c>
      <c r="M16" s="73">
        <f>+'Q56 MCTV'!C18</f>
        <v>356.67078867000004</v>
      </c>
      <c r="N16" s="74">
        <f t="shared" si="5"/>
        <v>2.5598059532514955E-2</v>
      </c>
      <c r="O16" s="73">
        <f>+'Q62 IRCV'!C18</f>
        <v>67.706748700000006</v>
      </c>
      <c r="P16" s="76">
        <f t="shared" si="6"/>
        <v>2.4164469827422323E-2</v>
      </c>
    </row>
    <row r="17" spans="1:16" ht="18" customHeight="1">
      <c r="A17" s="37" t="s">
        <v>86</v>
      </c>
      <c r="B17" s="77" t="s">
        <v>87</v>
      </c>
      <c r="C17" s="359">
        <f>+'Q6 DIST'!B17</f>
        <v>6337</v>
      </c>
      <c r="D17" s="74">
        <f t="shared" si="0"/>
        <v>1.503689818000617E-2</v>
      </c>
      <c r="E17" s="359">
        <f>+'Q50 RLPV'!C19</f>
        <v>67.066793969999992</v>
      </c>
      <c r="F17" s="74">
        <f t="shared" si="1"/>
        <v>3.002391940512183E-3</v>
      </c>
      <c r="G17" s="73">
        <f>+'Q48 RLNV'!C19</f>
        <v>140.59716075999998</v>
      </c>
      <c r="H17" s="74">
        <f t="shared" si="2"/>
        <v>5.5749005204798804E-3</v>
      </c>
      <c r="I17" s="73" t="e">
        <f>+'Q54 LTTV'!C19+'Q58 MCTV (S)'!#REF!</f>
        <v>#REF!</v>
      </c>
      <c r="J17" s="74" t="e">
        <f t="shared" si="3"/>
        <v>#REF!</v>
      </c>
      <c r="K17" s="75">
        <f>+'Q52 PFTV'!C19</f>
        <v>134.21195091999999</v>
      </c>
      <c r="L17" s="74">
        <f t="shared" si="4"/>
        <v>7.600439558656003E-3</v>
      </c>
      <c r="M17" s="73">
        <f>+'Q56 MCTV'!C19</f>
        <v>62.743402200000006</v>
      </c>
      <c r="N17" s="74">
        <f t="shared" si="5"/>
        <v>4.503058270561482E-3</v>
      </c>
      <c r="O17" s="73">
        <f>+'Q62 IRCV'!C19</f>
        <v>13.01676849</v>
      </c>
      <c r="P17" s="76">
        <f t="shared" si="6"/>
        <v>4.6456714502840484E-3</v>
      </c>
    </row>
    <row r="18" spans="1:16" ht="18" customHeight="1">
      <c r="A18" s="37" t="s">
        <v>88</v>
      </c>
      <c r="B18" s="77" t="s">
        <v>89</v>
      </c>
      <c r="C18" s="359">
        <f>+'Q6 DIST'!B18</f>
        <v>21156</v>
      </c>
      <c r="D18" s="74">
        <f t="shared" si="0"/>
        <v>5.0200507794888834E-2</v>
      </c>
      <c r="E18" s="359">
        <f>+'Q50 RLPV'!C20</f>
        <v>206.61005863</v>
      </c>
      <c r="F18" s="74">
        <f t="shared" si="1"/>
        <v>9.2493518496939361E-3</v>
      </c>
      <c r="G18" s="73">
        <f>+'Q48 RLNV'!C20</f>
        <v>762.20540421999999</v>
      </c>
      <c r="H18" s="74">
        <f t="shared" si="2"/>
        <v>3.0222653727354373E-2</v>
      </c>
      <c r="I18" s="73" t="e">
        <f>+'Q54 LTTV'!C20+'Q58 MCTV (S)'!#REF!</f>
        <v>#REF!</v>
      </c>
      <c r="J18" s="74" t="e">
        <f t="shared" si="3"/>
        <v>#REF!</v>
      </c>
      <c r="K18" s="75">
        <f>+'Q52 PFTV'!C20</f>
        <v>553.41041286999996</v>
      </c>
      <c r="L18" s="74">
        <f t="shared" si="4"/>
        <v>3.1339700863572684E-2</v>
      </c>
      <c r="M18" s="73">
        <f>+'Q56 MCTV'!C20</f>
        <v>205.29553812</v>
      </c>
      <c r="N18" s="74">
        <f t="shared" si="5"/>
        <v>1.4733943943521696E-2</v>
      </c>
      <c r="O18" s="73">
        <f>+'Q62 IRCV'!C20</f>
        <v>43.231476170000001</v>
      </c>
      <c r="P18" s="76">
        <f t="shared" si="6"/>
        <v>1.5429269926010966E-2</v>
      </c>
    </row>
    <row r="19" spans="1:16" ht="18" customHeight="1">
      <c r="A19" s="37" t="s">
        <v>90</v>
      </c>
      <c r="B19" s="77" t="s">
        <v>91</v>
      </c>
      <c r="C19" s="359">
        <f>+'Q6 DIST'!B19</f>
        <v>5032</v>
      </c>
      <c r="D19" s="74">
        <f t="shared" si="0"/>
        <v>1.1940298507462687E-2</v>
      </c>
      <c r="E19" s="359">
        <f>+'Q50 RLPV'!C21</f>
        <v>53.44260663</v>
      </c>
      <c r="F19" s="74">
        <f t="shared" si="1"/>
        <v>2.3924753507324238E-3</v>
      </c>
      <c r="G19" s="73">
        <f>+'Q48 RLNV'!C21</f>
        <v>48.493870139999999</v>
      </c>
      <c r="H19" s="74">
        <f t="shared" si="2"/>
        <v>1.9228589000104767E-3</v>
      </c>
      <c r="I19" s="73" t="e">
        <f>+'Q54 LTTV'!C21+'Q58 MCTV (S)'!#REF!</f>
        <v>#REF!</v>
      </c>
      <c r="J19" s="74" t="e">
        <f t="shared" si="3"/>
        <v>#REF!</v>
      </c>
      <c r="K19" s="75">
        <f>+'Q52 PFTV'!C21</f>
        <v>44.29831789</v>
      </c>
      <c r="L19" s="74">
        <f t="shared" si="4"/>
        <v>2.5086192799161715E-3</v>
      </c>
      <c r="M19" s="73">
        <f>+'Q56 MCTV'!C21</f>
        <v>59.129388849999998</v>
      </c>
      <c r="N19" s="74">
        <f t="shared" si="5"/>
        <v>4.2436825890553691E-3</v>
      </c>
      <c r="O19" s="73">
        <f>+'Q62 IRCV'!C21</f>
        <v>11.64104923</v>
      </c>
      <c r="P19" s="76">
        <f t="shared" si="6"/>
        <v>4.154678643989781E-3</v>
      </c>
    </row>
    <row r="20" spans="1:16" ht="18" customHeight="1">
      <c r="A20" s="40">
        <v>10</v>
      </c>
      <c r="B20" s="77" t="s">
        <v>92</v>
      </c>
      <c r="C20" s="359">
        <f>+'Q6 DIST'!B20</f>
        <v>20883</v>
      </c>
      <c r="D20" s="74">
        <f t="shared" si="0"/>
        <v>4.9552713380632607E-2</v>
      </c>
      <c r="E20" s="359">
        <f>+'Q50 RLPV'!C22</f>
        <v>449.80274148000001</v>
      </c>
      <c r="F20" s="74">
        <f t="shared" si="1"/>
        <v>2.0136405006088844E-2</v>
      </c>
      <c r="G20" s="73">
        <f>+'Q48 RLNV'!C22</f>
        <v>389.01730320000001</v>
      </c>
      <c r="H20" s="74">
        <f t="shared" si="2"/>
        <v>1.5425153355602938E-2</v>
      </c>
      <c r="I20" s="73" t="e">
        <f>+'Q54 LTTV'!C22+'Q58 MCTV (S)'!#REF!</f>
        <v>#REF!</v>
      </c>
      <c r="J20" s="74" t="e">
        <f t="shared" si="3"/>
        <v>#REF!</v>
      </c>
      <c r="K20" s="75">
        <f>+'Q52 PFTV'!C22</f>
        <v>312.01703414999997</v>
      </c>
      <c r="L20" s="74">
        <f t="shared" si="4"/>
        <v>1.7669563649676368E-2</v>
      </c>
      <c r="M20" s="73">
        <f>+'Q56 MCTV'!C22</f>
        <v>377.00547291000004</v>
      </c>
      <c r="N20" s="74">
        <f t="shared" si="5"/>
        <v>2.7057468248578943E-2</v>
      </c>
      <c r="O20" s="73">
        <f>+'Q62 IRCV'!C22</f>
        <v>79.148833030000006</v>
      </c>
      <c r="P20" s="76">
        <f t="shared" si="6"/>
        <v>2.8248138100731492E-2</v>
      </c>
    </row>
    <row r="21" spans="1:16" ht="18" customHeight="1">
      <c r="A21" s="41">
        <f t="shared" ref="A21:A32" si="7">A20+1</f>
        <v>11</v>
      </c>
      <c r="B21" s="78" t="s">
        <v>93</v>
      </c>
      <c r="C21" s="359">
        <f>+'Q6 DIST'!B21</f>
        <v>118398</v>
      </c>
      <c r="D21" s="74">
        <f t="shared" si="0"/>
        <v>0.28094345442896806</v>
      </c>
      <c r="E21" s="359">
        <f>+'Q50 RLPV'!C23</f>
        <v>12042.97657993</v>
      </c>
      <c r="F21" s="74">
        <f t="shared" si="1"/>
        <v>0.53913022649528641</v>
      </c>
      <c r="G21" s="73">
        <f>+'Q48 RLNV'!C23</f>
        <v>12207.616557089999</v>
      </c>
      <c r="H21" s="74">
        <f t="shared" si="2"/>
        <v>0.48405136725422343</v>
      </c>
      <c r="I21" s="73" t="e">
        <f>+'Q54 LTTV'!C23+'Q58 MCTV (S)'!#REF!</f>
        <v>#REF!</v>
      </c>
      <c r="J21" s="74" t="e">
        <f t="shared" si="3"/>
        <v>#REF!</v>
      </c>
      <c r="K21" s="75">
        <f>+'Q52 PFTV'!C23</f>
        <v>8184.6413998600001</v>
      </c>
      <c r="L21" s="74">
        <f t="shared" si="4"/>
        <v>0.46349726564953497</v>
      </c>
      <c r="M21" s="73">
        <f>+'Q56 MCTV'!C23</f>
        <v>6257.4259626200001</v>
      </c>
      <c r="N21" s="74">
        <f t="shared" si="5"/>
        <v>0.44909190042936703</v>
      </c>
      <c r="O21" s="73">
        <f>+'Q62 IRCV'!C23</f>
        <v>1355.4448873800002</v>
      </c>
      <c r="P21" s="76">
        <f t="shared" si="6"/>
        <v>0.48375690330302129</v>
      </c>
    </row>
    <row r="22" spans="1:16" ht="18" customHeight="1">
      <c r="A22" s="41">
        <f t="shared" si="7"/>
        <v>12</v>
      </c>
      <c r="B22" s="78" t="s">
        <v>94</v>
      </c>
      <c r="C22" s="359">
        <f>+'Q6 DIST'!B22</f>
        <v>3824</v>
      </c>
      <c r="D22" s="74">
        <f t="shared" si="0"/>
        <v>9.0738675462117072E-3</v>
      </c>
      <c r="E22" s="359">
        <f>+'Q50 RLPV'!C24</f>
        <v>42.917823460000001</v>
      </c>
      <c r="F22" s="74">
        <f t="shared" si="1"/>
        <v>1.9213103778043725E-3</v>
      </c>
      <c r="G22" s="73">
        <f>+'Q48 RLNV'!C24</f>
        <v>68.902169319999999</v>
      </c>
      <c r="H22" s="74">
        <f t="shared" si="2"/>
        <v>2.7320803459179388E-3</v>
      </c>
      <c r="I22" s="73" t="e">
        <f>+'Q54 LTTV'!C24+'Q58 MCTV (S)'!#REF!</f>
        <v>#REF!</v>
      </c>
      <c r="J22" s="74" t="e">
        <f t="shared" si="3"/>
        <v>#REF!</v>
      </c>
      <c r="K22" s="75">
        <f>+'Q52 PFTV'!C24</f>
        <v>63.609018450000001</v>
      </c>
      <c r="L22" s="74">
        <f t="shared" si="4"/>
        <v>3.602186666691363E-3</v>
      </c>
      <c r="M22" s="73">
        <f>+'Q56 MCTV'!C24</f>
        <v>46.711671630000005</v>
      </c>
      <c r="N22" s="74">
        <f t="shared" si="5"/>
        <v>3.3524700907153491E-3</v>
      </c>
      <c r="O22" s="73">
        <f>+'Q62 IRCV'!C24</f>
        <v>9.7333100300000002</v>
      </c>
      <c r="P22" s="76">
        <f t="shared" si="6"/>
        <v>3.4738084615910979E-3</v>
      </c>
    </row>
    <row r="23" spans="1:16" ht="18" customHeight="1">
      <c r="A23" s="41">
        <f t="shared" si="7"/>
        <v>13</v>
      </c>
      <c r="B23" s="78" t="s">
        <v>95</v>
      </c>
      <c r="C23" s="359">
        <f>+'Q6 DIST'!B23</f>
        <v>72869</v>
      </c>
      <c r="D23" s="74">
        <f t="shared" si="0"/>
        <v>0.17290890539354103</v>
      </c>
      <c r="E23" s="359">
        <f>+'Q50 RLPV'!C25</f>
        <v>2767.0771485800001</v>
      </c>
      <c r="F23" s="74">
        <f t="shared" si="1"/>
        <v>0.12387426978227487</v>
      </c>
      <c r="G23" s="73">
        <f>+'Q48 RLNV'!C25</f>
        <v>5109.1918264700007</v>
      </c>
      <c r="H23" s="74">
        <f t="shared" si="2"/>
        <v>0.20258756306779321</v>
      </c>
      <c r="I23" s="73" t="e">
        <f>+'Q54 LTTV'!C25+'Q58 MCTV (S)'!#REF!</f>
        <v>#REF!</v>
      </c>
      <c r="J23" s="74" t="e">
        <f t="shared" si="3"/>
        <v>#REF!</v>
      </c>
      <c r="K23" s="75">
        <f>+'Q52 PFTV'!C25</f>
        <v>3754.5414800399999</v>
      </c>
      <c r="L23" s="74">
        <f t="shared" si="4"/>
        <v>0.21262015337606177</v>
      </c>
      <c r="M23" s="73">
        <f>+'Q56 MCTV'!C25</f>
        <v>1929.0590518900001</v>
      </c>
      <c r="N23" s="74">
        <f t="shared" si="5"/>
        <v>0.13844747038621305</v>
      </c>
      <c r="O23" s="73">
        <f>+'Q62 IRCV'!C25</f>
        <v>400.26600624999998</v>
      </c>
      <c r="P23" s="76">
        <f t="shared" si="6"/>
        <v>0.14285453099848758</v>
      </c>
    </row>
    <row r="24" spans="1:16" ht="18" customHeight="1">
      <c r="A24" s="41">
        <f t="shared" si="7"/>
        <v>14</v>
      </c>
      <c r="B24" s="78" t="s">
        <v>96</v>
      </c>
      <c r="C24" s="359">
        <f>+'Q6 DIST'!B24</f>
        <v>16475</v>
      </c>
      <c r="D24" s="74">
        <f t="shared" si="0"/>
        <v>3.909308782004129E-2</v>
      </c>
      <c r="E24" s="359">
        <f>+'Q50 RLPV'!C26</f>
        <v>303.81624675</v>
      </c>
      <c r="F24" s="74">
        <f t="shared" si="1"/>
        <v>1.3600999789059409E-2</v>
      </c>
      <c r="G24" s="73">
        <f>+'Q48 RLNV'!C26</f>
        <v>390.46565313999997</v>
      </c>
      <c r="H24" s="74">
        <f t="shared" si="2"/>
        <v>1.5482582728932361E-2</v>
      </c>
      <c r="I24" s="73" t="e">
        <f>+'Q54 LTTV'!C26+'Q58 MCTV (S)'!#REF!</f>
        <v>#REF!</v>
      </c>
      <c r="J24" s="74" t="e">
        <f t="shared" si="3"/>
        <v>#REF!</v>
      </c>
      <c r="K24" s="75">
        <f>+'Q52 PFTV'!C26</f>
        <v>318.68179239</v>
      </c>
      <c r="L24" s="74">
        <f t="shared" si="4"/>
        <v>1.8046989741979942E-2</v>
      </c>
      <c r="M24" s="73">
        <f>+'Q56 MCTV'!C26</f>
        <v>328.33563423999999</v>
      </c>
      <c r="N24" s="74">
        <f t="shared" si="5"/>
        <v>2.356446162373518E-2</v>
      </c>
      <c r="O24" s="73">
        <f>+'Q62 IRCV'!C26</f>
        <v>72.032583979999998</v>
      </c>
      <c r="P24" s="76">
        <f t="shared" si="6"/>
        <v>2.5708356044217708E-2</v>
      </c>
    </row>
    <row r="25" spans="1:16" ht="18" customHeight="1">
      <c r="A25" s="41">
        <f t="shared" si="7"/>
        <v>15</v>
      </c>
      <c r="B25" s="78" t="s">
        <v>97</v>
      </c>
      <c r="C25" s="359">
        <f>+'Q6 DIST'!B25</f>
        <v>25467</v>
      </c>
      <c r="D25" s="74">
        <f t="shared" si="0"/>
        <v>6.0429964644187643E-2</v>
      </c>
      <c r="E25" s="359">
        <f>+'Q50 RLPV'!C27</f>
        <v>863.16603892000001</v>
      </c>
      <c r="F25" s="74">
        <f t="shared" si="1"/>
        <v>3.864151847986768E-2</v>
      </c>
      <c r="G25" s="73">
        <f>+'Q48 RLNV'!C27</f>
        <v>1058.7358890599999</v>
      </c>
      <c r="H25" s="74">
        <f t="shared" si="2"/>
        <v>4.1980557979023891E-2</v>
      </c>
      <c r="I25" s="73" t="e">
        <f>+'Q54 LTTV'!C27+'Q58 MCTV (S)'!#REF!</f>
        <v>#REF!</v>
      </c>
      <c r="J25" s="74" t="e">
        <f t="shared" si="3"/>
        <v>#REF!</v>
      </c>
      <c r="K25" s="75">
        <f>+'Q52 PFTV'!C27</f>
        <v>790.11544235000008</v>
      </c>
      <c r="L25" s="74">
        <f t="shared" si="4"/>
        <v>4.4744336273909571E-2</v>
      </c>
      <c r="M25" s="73">
        <f>+'Q56 MCTV'!C27</f>
        <v>773.32525437000004</v>
      </c>
      <c r="N25" s="74">
        <f t="shared" si="5"/>
        <v>5.5501113430614861E-2</v>
      </c>
      <c r="O25" s="73">
        <f>+'Q62 IRCV'!C27</f>
        <v>144.89663386000001</v>
      </c>
      <c r="P25" s="76">
        <f t="shared" si="6"/>
        <v>5.1713461423455266E-2</v>
      </c>
    </row>
    <row r="26" spans="1:16" ht="18" customHeight="1">
      <c r="A26" s="41">
        <f t="shared" si="7"/>
        <v>16</v>
      </c>
      <c r="B26" s="78" t="s">
        <v>98</v>
      </c>
      <c r="C26" s="359">
        <f>+'Q6 DIST'!B26</f>
        <v>7827</v>
      </c>
      <c r="D26" s="74">
        <f t="shared" si="0"/>
        <v>1.8572479415324014E-2</v>
      </c>
      <c r="E26" s="359">
        <f>+'Q50 RLPV'!C28</f>
        <v>297.75939919000001</v>
      </c>
      <c r="F26" s="74">
        <f t="shared" si="1"/>
        <v>1.3329851740634889E-2</v>
      </c>
      <c r="G26" s="73">
        <f>+'Q48 RLNV'!C28</f>
        <v>102.05117653000001</v>
      </c>
      <c r="H26" s="74">
        <f t="shared" si="2"/>
        <v>4.0464910818778137E-3</v>
      </c>
      <c r="I26" s="73" t="e">
        <f>+'Q54 LTTV'!C28+'Q58 MCTV (S)'!#REF!</f>
        <v>#REF!</v>
      </c>
      <c r="J26" s="74" t="e">
        <f t="shared" si="3"/>
        <v>#REF!</v>
      </c>
      <c r="K26" s="75">
        <f>+'Q52 PFTV'!C28</f>
        <v>99.812622019999992</v>
      </c>
      <c r="L26" s="74">
        <f t="shared" si="4"/>
        <v>5.6524012627324023E-3</v>
      </c>
      <c r="M26" s="73">
        <f>+'Q56 MCTV'!C28</f>
        <v>263.55160503999997</v>
      </c>
      <c r="N26" s="74">
        <f t="shared" si="5"/>
        <v>1.8914948714641503E-2</v>
      </c>
      <c r="O26" s="73">
        <f>+'Q62 IRCV'!C28</f>
        <v>56.936007340000003</v>
      </c>
      <c r="P26" s="76">
        <f t="shared" si="6"/>
        <v>2.0320403178085644E-2</v>
      </c>
    </row>
    <row r="27" spans="1:16" ht="18" customHeight="1">
      <c r="A27" s="41">
        <f t="shared" si="7"/>
        <v>17</v>
      </c>
      <c r="B27" s="78" t="s">
        <v>99</v>
      </c>
      <c r="C27" s="359">
        <f>+'Q6 DIST'!B27</f>
        <v>5818</v>
      </c>
      <c r="D27" s="74">
        <f t="shared" si="0"/>
        <v>1.3805376930925657E-2</v>
      </c>
      <c r="E27" s="359">
        <f>+'Q50 RLPV'!C29</f>
        <v>100.42633099</v>
      </c>
      <c r="F27" s="74">
        <f t="shared" si="1"/>
        <v>4.4958046885983406E-3</v>
      </c>
      <c r="G27" s="73">
        <f>+'Q48 RLNV'!C29</f>
        <v>66.117788959999999</v>
      </c>
      <c r="H27" s="74">
        <f t="shared" si="2"/>
        <v>2.621675246453127E-3</v>
      </c>
      <c r="I27" s="73" t="e">
        <f>+'Q54 LTTV'!C29+'Q58 MCTV (S)'!#REF!</f>
        <v>#REF!</v>
      </c>
      <c r="J27" s="74" t="e">
        <f t="shared" si="3"/>
        <v>#REF!</v>
      </c>
      <c r="K27" s="75">
        <f>+'Q52 PFTV'!C29</f>
        <v>62.933039819999998</v>
      </c>
      <c r="L27" s="74">
        <f t="shared" si="4"/>
        <v>3.5639059123692639E-3</v>
      </c>
      <c r="M27" s="73">
        <f>+'Q56 MCTV'!C29</f>
        <v>75.884811299999996</v>
      </c>
      <c r="N27" s="74">
        <f t="shared" si="5"/>
        <v>5.4462097232984017E-3</v>
      </c>
      <c r="O27" s="73">
        <f>+'Q62 IRCV'!C29</f>
        <v>14.919342619999998</v>
      </c>
      <c r="P27" s="76">
        <f t="shared" si="6"/>
        <v>5.3246982244469498E-3</v>
      </c>
    </row>
    <row r="28" spans="1:16" ht="18" customHeight="1">
      <c r="A28" s="41">
        <f t="shared" si="7"/>
        <v>18</v>
      </c>
      <c r="B28" s="78" t="s">
        <v>100</v>
      </c>
      <c r="C28" s="359">
        <f>+'Q6 DIST'!B28</f>
        <v>11570</v>
      </c>
      <c r="D28" s="74">
        <f t="shared" si="0"/>
        <v>2.7454144223239923E-2</v>
      </c>
      <c r="E28" s="359">
        <f>+'Q50 RLPV'!C30</f>
        <v>338.59370726999998</v>
      </c>
      <c r="F28" s="74">
        <f t="shared" si="1"/>
        <v>1.5157888988555589E-2</v>
      </c>
      <c r="G28" s="73">
        <f>+'Q48 RLNV'!C30</f>
        <v>371.35896828</v>
      </c>
      <c r="H28" s="74">
        <f t="shared" si="2"/>
        <v>1.4724972356184611E-2</v>
      </c>
      <c r="I28" s="73" t="e">
        <f>+'Q54 LTTV'!C30+'Q58 MCTV (S)'!#REF!</f>
        <v>#REF!</v>
      </c>
      <c r="J28" s="74" t="e">
        <f t="shared" si="3"/>
        <v>#REF!</v>
      </c>
      <c r="K28" s="75">
        <f>+'Q52 PFTV'!C30</f>
        <v>213.51319046</v>
      </c>
      <c r="L28" s="74">
        <f t="shared" si="4"/>
        <v>1.2091278667384396E-2</v>
      </c>
      <c r="M28" s="73">
        <f>+'Q56 MCTV'!C30</f>
        <v>300.35769970000001</v>
      </c>
      <c r="N28" s="74">
        <f t="shared" si="5"/>
        <v>2.1556501183177899E-2</v>
      </c>
      <c r="O28" s="73">
        <f>+'Q62 IRCV'!C30</f>
        <v>61.516781700000003</v>
      </c>
      <c r="P28" s="76">
        <f t="shared" si="6"/>
        <v>2.1955276893539207E-2</v>
      </c>
    </row>
    <row r="29" spans="1:16" ht="18" customHeight="1">
      <c r="A29" s="41">
        <f t="shared" si="7"/>
        <v>19</v>
      </c>
      <c r="B29" s="78" t="s">
        <v>101</v>
      </c>
      <c r="C29" s="359">
        <f>+'Q6 DIST'!B29</f>
        <v>1431</v>
      </c>
      <c r="D29" s="74">
        <f t="shared" si="0"/>
        <v>3.3955817098925089E-3</v>
      </c>
      <c r="E29" s="359">
        <f>+'Q50 RLPV'!C31</f>
        <v>20.497577070000002</v>
      </c>
      <c r="F29" s="74">
        <f t="shared" si="1"/>
        <v>9.1761893706330893E-4</v>
      </c>
      <c r="G29" s="73">
        <f>+'Q48 RLNV'!C31</f>
        <v>66.904110430000003</v>
      </c>
      <c r="H29" s="74">
        <f t="shared" si="2"/>
        <v>2.652854140455478E-3</v>
      </c>
      <c r="I29" s="73" t="e">
        <f>+'Q54 LTTV'!C31+'Q58 MCTV (S)'!#REF!</f>
        <v>#REF!</v>
      </c>
      <c r="J29" s="74" t="e">
        <f t="shared" si="3"/>
        <v>#REF!</v>
      </c>
      <c r="K29" s="75">
        <f>+'Q52 PFTV'!C31</f>
        <v>49.959468919999999</v>
      </c>
      <c r="L29" s="74">
        <f t="shared" si="4"/>
        <v>2.8292109704548588E-3</v>
      </c>
      <c r="M29" s="73">
        <f>+'Q56 MCTV'!C31</f>
        <v>22.151485050000002</v>
      </c>
      <c r="N29" s="74">
        <f t="shared" si="5"/>
        <v>1.5897994763124515E-3</v>
      </c>
      <c r="O29" s="73">
        <f>+'Q62 IRCV'!C31</f>
        <v>3.5082194100000001</v>
      </c>
      <c r="P29" s="76">
        <f t="shared" si="6"/>
        <v>1.2520799434122339E-3</v>
      </c>
    </row>
    <row r="30" spans="1:16" ht="18" customHeight="1">
      <c r="A30" s="41">
        <f t="shared" si="7"/>
        <v>20</v>
      </c>
      <c r="B30" s="77" t="s">
        <v>102</v>
      </c>
      <c r="C30" s="359">
        <f>+'Q6 DIST'!B30</f>
        <v>849</v>
      </c>
      <c r="D30" s="74">
        <f t="shared" si="0"/>
        <v>2.0145694421374841E-3</v>
      </c>
      <c r="E30" s="359">
        <f>+'Q50 RLPV'!C32</f>
        <v>5.8376461800000001</v>
      </c>
      <c r="F30" s="74">
        <f t="shared" si="1"/>
        <v>2.6133501849266548E-4</v>
      </c>
      <c r="G30" s="73">
        <f>+'Q48 RLNV'!C32</f>
        <v>16.0935804</v>
      </c>
      <c r="H30" s="74">
        <f t="shared" si="2"/>
        <v>6.3813599978378979E-4</v>
      </c>
      <c r="I30" s="73" t="e">
        <f>+'Q54 LTTV'!C32+'Q58 MCTV (S)'!#REF!</f>
        <v>#REF!</v>
      </c>
      <c r="J30" s="74" t="e">
        <f t="shared" si="3"/>
        <v>#REF!</v>
      </c>
      <c r="K30" s="75">
        <f>+'Q52 PFTV'!C32</f>
        <v>16.35498793</v>
      </c>
      <c r="L30" s="74">
        <f t="shared" si="4"/>
        <v>9.2618501103980129E-4</v>
      </c>
      <c r="M30" s="73">
        <f>+'Q56 MCTV'!C32</f>
        <v>8.2410599399999995</v>
      </c>
      <c r="N30" s="74">
        <f t="shared" si="5"/>
        <v>5.9145618216109271E-4</v>
      </c>
      <c r="O30" s="73">
        <f>+'Q62 IRCV'!C32</f>
        <v>1.2804098000000002</v>
      </c>
      <c r="P30" s="76">
        <f t="shared" si="6"/>
        <v>4.5697695684560101E-4</v>
      </c>
    </row>
    <row r="31" spans="1:16" ht="18" customHeight="1">
      <c r="A31" s="41">
        <f t="shared" si="7"/>
        <v>21</v>
      </c>
      <c r="B31" s="77" t="s">
        <v>103</v>
      </c>
      <c r="C31" s="359">
        <f>+'Q6 DIST'!B31</f>
        <v>3163</v>
      </c>
      <c r="D31" s="74">
        <f t="shared" si="0"/>
        <v>7.5053982867854686E-3</v>
      </c>
      <c r="E31" s="359">
        <f>+'Q50 RLPV'!C33</f>
        <v>148.49530555000001</v>
      </c>
      <c r="F31" s="74">
        <f t="shared" si="1"/>
        <v>6.6477176288856996E-3</v>
      </c>
      <c r="G31" s="73">
        <f>+'Q48 RLNV'!C33</f>
        <v>229.31293099000001</v>
      </c>
      <c r="H31" s="74">
        <f t="shared" si="2"/>
        <v>9.0926215822462256E-3</v>
      </c>
      <c r="I31" s="73" t="e">
        <f>+'Q54 LTTV'!C33+'Q58 MCTV (S)'!#REF!</f>
        <v>#REF!</v>
      </c>
      <c r="J31" s="74" t="e">
        <f t="shared" si="3"/>
        <v>#REF!</v>
      </c>
      <c r="K31" s="75">
        <f>+'Q52 PFTV'!C33</f>
        <v>145.58642180000001</v>
      </c>
      <c r="L31" s="74">
        <f t="shared" si="4"/>
        <v>8.2445772665316885E-3</v>
      </c>
      <c r="M31" s="73">
        <f>+'Q56 MCTV'!C33</f>
        <v>117.35136219</v>
      </c>
      <c r="N31" s="74">
        <f t="shared" si="5"/>
        <v>8.4222404833401814E-3</v>
      </c>
      <c r="O31" s="73">
        <f>+'Q62 IRCV'!C33</f>
        <v>20.724242159999999</v>
      </c>
      <c r="P31" s="76">
        <f t="shared" si="6"/>
        <v>7.3964609730479292E-3</v>
      </c>
    </row>
    <row r="32" spans="1:16" ht="18" customHeight="1" thickBot="1">
      <c r="A32" s="43">
        <f t="shared" si="7"/>
        <v>22</v>
      </c>
      <c r="B32" s="79" t="s">
        <v>104</v>
      </c>
      <c r="C32" s="359">
        <f>+'Q6 DIST'!B32</f>
        <v>12010</v>
      </c>
      <c r="D32" s="74">
        <f t="shared" si="0"/>
        <v>2.8498208480649219E-2</v>
      </c>
      <c r="E32" s="359">
        <f>+'Q50 RLPV'!C34</f>
        <v>1998.4212747500001</v>
      </c>
      <c r="F32" s="74">
        <f t="shared" si="1"/>
        <v>8.9463705865251208E-2</v>
      </c>
      <c r="G32" s="73">
        <f>+'Q48 RLNV'!C34</f>
        <v>2327.1267262399997</v>
      </c>
      <c r="H32" s="74">
        <f t="shared" si="2"/>
        <v>9.2274267326662732E-2</v>
      </c>
      <c r="I32" s="73" t="e">
        <f>+'Q54 LTTV'!C34+'Q58 MCTV (S)'!#REF!</f>
        <v>#REF!</v>
      </c>
      <c r="J32" s="39" t="e">
        <f t="shared" si="3"/>
        <v>#REF!</v>
      </c>
      <c r="K32" s="75">
        <f>+'Q52 PFTV'!C34</f>
        <v>1269.0336341700001</v>
      </c>
      <c r="L32" s="74">
        <f t="shared" si="4"/>
        <v>7.1865533347025876E-2</v>
      </c>
      <c r="M32" s="73">
        <f>+'Q56 MCTV'!C34</f>
        <v>997.42540413999996</v>
      </c>
      <c r="N32" s="74">
        <f t="shared" si="5"/>
        <v>7.1584653651133298E-2</v>
      </c>
      <c r="O32" s="73">
        <f>+'Q62 IRCV'!C34</f>
        <v>83.609023379999996</v>
      </c>
      <c r="P32" s="76">
        <f t="shared" si="6"/>
        <v>2.983997550551792E-2</v>
      </c>
    </row>
    <row r="33" spans="1:18" ht="18" customHeight="1" thickTop="1" thickBot="1">
      <c r="A33" s="45" t="s">
        <v>105</v>
      </c>
      <c r="B33" s="80"/>
      <c r="C33" s="360">
        <f>+'Q6 DIST'!B33</f>
        <v>421430</v>
      </c>
      <c r="D33" s="82">
        <f t="shared" si="0"/>
        <v>1</v>
      </c>
      <c r="E33" s="360">
        <f>+'Q50 RLPV'!C35</f>
        <v>22337.787770160001</v>
      </c>
      <c r="F33" s="82">
        <f t="shared" si="1"/>
        <v>1</v>
      </c>
      <c r="G33" s="83">
        <f>+'Q48 RLNV'!C35</f>
        <v>25219.671677280003</v>
      </c>
      <c r="H33" s="82">
        <f t="shared" si="2"/>
        <v>1</v>
      </c>
      <c r="I33" s="83" t="e">
        <f>SUM(I11:I32)</f>
        <v>#REF!</v>
      </c>
      <c r="J33" s="47" t="e">
        <f t="shared" si="3"/>
        <v>#REF!</v>
      </c>
      <c r="K33" s="84">
        <f>+'Q52 PFTV'!C35</f>
        <v>17658.445920689999</v>
      </c>
      <c r="L33" s="82">
        <f t="shared" si="4"/>
        <v>1</v>
      </c>
      <c r="M33" s="83">
        <f>+'Q56 MCTV'!C35</f>
        <v>13933.508835580002</v>
      </c>
      <c r="N33" s="82">
        <f t="shared" si="5"/>
        <v>1</v>
      </c>
      <c r="O33" s="83">
        <f>+'Q62 IRCV'!C35</f>
        <v>2801.91327116</v>
      </c>
      <c r="P33" s="85">
        <f t="shared" si="6"/>
        <v>1</v>
      </c>
      <c r="Q33" s="86"/>
      <c r="R33" s="86"/>
    </row>
    <row r="34" spans="1:18" s="568" customFormat="1" ht="13.5" thickTop="1">
      <c r="A34" s="568" t="s">
        <v>395</v>
      </c>
    </row>
    <row r="35" spans="1:18">
      <c r="A35" s="568" t="s">
        <v>396</v>
      </c>
      <c r="B35" s="189"/>
      <c r="C35" s="356"/>
      <c r="D35" s="189"/>
      <c r="E35" s="356"/>
      <c r="F35" s="189"/>
      <c r="G35" s="356"/>
      <c r="H35" s="189"/>
      <c r="I35" s="356"/>
      <c r="J35" s="189"/>
      <c r="K35" s="356"/>
      <c r="L35" s="189"/>
      <c r="M35" s="356"/>
      <c r="N35" s="189"/>
      <c r="O35" s="356"/>
      <c r="P35" s="33"/>
      <c r="Q35" s="33"/>
    </row>
    <row r="36" spans="1:18">
      <c r="A36" t="str">
        <f>+data!A1</f>
        <v>Fonte: AT - Autoridade Tributária e Aduaneira</v>
      </c>
    </row>
    <row r="37" spans="1:18">
      <c r="A37" s="1644" t="str">
        <f>+data!A2</f>
        <v>Data: 2015-11</v>
      </c>
      <c r="B37" s="1644"/>
    </row>
    <row r="38" spans="1:18">
      <c r="A38" s="49"/>
    </row>
    <row r="39" spans="1:18" ht="18" customHeight="1"/>
    <row r="40" spans="1:18" ht="18" customHeight="1"/>
    <row r="41" spans="1:18" ht="18" customHeight="1"/>
    <row r="42" spans="1:18" ht="18" customHeight="1"/>
    <row r="43" spans="1:18" ht="18" customHeight="1"/>
    <row r="44" spans="1:18" ht="18" customHeight="1"/>
    <row r="45" spans="1:18" s="86" customFormat="1" ht="21" customHeight="1">
      <c r="A45"/>
      <c r="B45"/>
      <c r="C45"/>
      <c r="D45"/>
      <c r="E45"/>
      <c r="F45"/>
      <c r="G45"/>
      <c r="H45"/>
      <c r="I45"/>
      <c r="J45"/>
      <c r="K45"/>
      <c r="L45"/>
      <c r="M45"/>
      <c r="N45"/>
      <c r="O45"/>
      <c r="P45"/>
    </row>
    <row r="48" spans="1:18" ht="10.5" customHeight="1"/>
  </sheetData>
  <mergeCells count="2">
    <mergeCell ref="A37:B37"/>
    <mergeCell ref="C8:D9"/>
  </mergeCells>
  <phoneticPr fontId="37" type="noConversion"/>
  <printOptions horizontalCentered="1"/>
  <pageMargins left="0.6692913385826772" right="0.39370078740157483" top="0.78740157480314965" bottom="0" header="0.55118110236220474" footer="0"/>
  <pageSetup paperSize="9" scale="70"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9" enableFormatConditionsCalculation="0">
    <tabColor theme="6" tint="0.59999389629810485"/>
    <pageSetUpPr fitToPage="1"/>
  </sheetPr>
  <dimension ref="A1:CC63"/>
  <sheetViews>
    <sheetView zoomScaleNormal="100" workbookViewId="0">
      <selection activeCell="A10" sqref="A10:A12"/>
    </sheetView>
  </sheetViews>
  <sheetFormatPr defaultRowHeight="12.75"/>
  <cols>
    <col min="1" max="1" width="7.85546875" customWidth="1"/>
    <col min="2" max="2" width="16.85546875" customWidth="1"/>
    <col min="3" max="3" width="10" customWidth="1"/>
    <col min="4" max="4" width="7.28515625" bestFit="1" customWidth="1"/>
    <col min="5" max="5" width="11.28515625" bestFit="1" customWidth="1"/>
    <col min="6" max="6" width="7.28515625" bestFit="1" customWidth="1"/>
    <col min="7" max="7" width="10.140625" bestFit="1" customWidth="1"/>
    <col min="8" max="8" width="7.28515625" bestFit="1" customWidth="1"/>
    <col min="9" max="9" width="10.5703125" bestFit="1" customWidth="1"/>
    <col min="10" max="10" width="7.28515625" bestFit="1" customWidth="1"/>
    <col min="11" max="11" width="9.7109375" bestFit="1" customWidth="1"/>
    <col min="12" max="12" width="7.28515625" bestFit="1" customWidth="1"/>
    <col min="13" max="13" width="9.7109375" bestFit="1" customWidth="1"/>
    <col min="14" max="14" width="6.28515625" bestFit="1" customWidth="1"/>
    <col min="15" max="15" width="8.7109375" bestFit="1" customWidth="1"/>
    <col min="16" max="16" width="6.28515625" bestFit="1" customWidth="1"/>
  </cols>
  <sheetData>
    <row r="1" spans="1:81" s="195" customFormat="1" ht="27.75">
      <c r="A1" s="1183" t="s">
        <v>707</v>
      </c>
      <c r="B1" s="206"/>
      <c r="C1" s="206"/>
      <c r="D1" s="206"/>
      <c r="E1" s="206"/>
      <c r="F1" s="206"/>
      <c r="G1" s="206"/>
      <c r="H1" s="206"/>
      <c r="I1" s="206"/>
    </row>
    <row r="2" spans="1:81" s="195" customFormat="1"/>
    <row r="3" spans="1:81" s="687" customFormat="1" ht="26.25">
      <c r="A3" s="706" t="s">
        <v>550</v>
      </c>
      <c r="B3" s="454"/>
      <c r="C3" s="454"/>
      <c r="D3" s="454"/>
      <c r="E3" s="454"/>
      <c r="F3" s="662"/>
      <c r="G3" s="454"/>
      <c r="H3" s="662"/>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S3" s="688"/>
      <c r="BU3" s="688"/>
    </row>
    <row r="4" spans="1:81" s="687" customFormat="1" ht="26.25" customHeight="1">
      <c r="A4" s="454"/>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row>
    <row r="5" spans="1:81" s="687" customFormat="1" ht="26.25" customHeight="1">
      <c r="A5" s="689" t="s">
        <v>581</v>
      </c>
      <c r="B5" s="2"/>
      <c r="C5" s="2"/>
      <c r="D5" s="2"/>
      <c r="E5" s="2"/>
      <c r="F5" s="2"/>
      <c r="G5" s="2"/>
      <c r="H5" s="2"/>
      <c r="I5" s="2"/>
      <c r="J5" s="2"/>
      <c r="K5" s="2"/>
      <c r="L5" s="2"/>
      <c r="M5" s="2"/>
      <c r="N5" s="2"/>
      <c r="O5" s="2"/>
      <c r="P5" s="2"/>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454"/>
      <c r="BL5" s="454"/>
      <c r="BM5" s="454"/>
      <c r="BN5" s="454"/>
      <c r="BO5" s="1"/>
      <c r="BP5" s="1"/>
      <c r="BQ5" s="1"/>
      <c r="BR5" s="1"/>
      <c r="BS5" s="1"/>
      <c r="BT5" s="1"/>
      <c r="BU5" s="1"/>
      <c r="BV5" s="1"/>
      <c r="BW5" s="1"/>
      <c r="BX5" s="1"/>
      <c r="BY5" s="1"/>
      <c r="BZ5" s="1"/>
      <c r="CA5" s="1"/>
      <c r="CB5" s="1"/>
      <c r="CC5" s="1"/>
    </row>
    <row r="6" spans="1:81" s="18" customFormat="1" ht="15" customHeight="1">
      <c r="A6" s="15"/>
      <c r="B6" s="15"/>
      <c r="C6" s="15"/>
      <c r="D6" s="15"/>
      <c r="E6" s="15"/>
      <c r="F6" s="15"/>
      <c r="G6" s="15"/>
      <c r="H6" s="15"/>
      <c r="I6" s="15"/>
      <c r="J6" s="15"/>
      <c r="K6" s="15"/>
      <c r="L6" s="15"/>
      <c r="M6" s="15"/>
      <c r="N6" s="15"/>
      <c r="O6" s="15"/>
      <c r="P6" s="1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s="12"/>
      <c r="BP6" s="12"/>
      <c r="BQ6" s="12"/>
      <c r="BR6" s="12"/>
      <c r="BS6" s="12"/>
      <c r="BT6" s="12"/>
      <c r="BU6" s="12"/>
      <c r="BV6" s="12"/>
      <c r="BW6" s="12"/>
      <c r="BX6" s="12"/>
      <c r="BY6" s="12"/>
      <c r="BZ6" s="12"/>
      <c r="CA6" s="12"/>
      <c r="CB6" s="12"/>
      <c r="CC6" s="12"/>
    </row>
    <row r="7" spans="1:81" s="18" customFormat="1" ht="15" customHeight="1">
      <c r="A7" s="22" t="s">
        <v>107</v>
      </c>
      <c r="B7" s="15"/>
      <c r="C7" s="15"/>
      <c r="D7" s="15"/>
      <c r="E7" s="15"/>
      <c r="F7" s="15"/>
      <c r="G7" s="15"/>
      <c r="H7" s="15"/>
      <c r="I7" s="15"/>
      <c r="J7" s="15"/>
      <c r="K7" s="15"/>
      <c r="L7" s="15"/>
      <c r="M7" s="15"/>
      <c r="N7" s="15"/>
      <c r="O7" s="15"/>
      <c r="P7" s="1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s="12"/>
      <c r="BP7" s="12"/>
      <c r="BQ7" s="12"/>
      <c r="BR7" s="12"/>
      <c r="BS7" s="12"/>
      <c r="BT7" s="12"/>
      <c r="BU7" s="12"/>
      <c r="BV7" s="12"/>
      <c r="BW7" s="12"/>
      <c r="BX7" s="12"/>
      <c r="BY7" s="12"/>
      <c r="BZ7" s="12"/>
      <c r="CA7" s="12"/>
      <c r="CB7" s="12"/>
      <c r="CC7" s="12"/>
    </row>
    <row r="8" spans="1:81" s="18" customFormat="1" ht="1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row>
    <row r="9" spans="1:81" s="18" customFormat="1" ht="13.5" thickBot="1">
      <c r="A9" s="16" t="s">
        <v>141</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81" ht="24.95" customHeight="1" thickTop="1">
      <c r="A10" s="1649" t="s">
        <v>72</v>
      </c>
      <c r="B10" s="54"/>
      <c r="C10" s="1645" t="s">
        <v>113</v>
      </c>
      <c r="D10" s="1646"/>
      <c r="E10" s="56" t="s">
        <v>108</v>
      </c>
      <c r="F10" s="56"/>
      <c r="G10" s="56"/>
      <c r="H10" s="56"/>
      <c r="I10" s="57" t="s">
        <v>109</v>
      </c>
      <c r="J10" s="56"/>
      <c r="K10" s="56"/>
      <c r="L10" s="56"/>
      <c r="M10" s="58" t="s">
        <v>110</v>
      </c>
      <c r="N10" s="59"/>
      <c r="O10" s="58" t="s">
        <v>111</v>
      </c>
      <c r="P10" s="60"/>
    </row>
    <row r="11" spans="1:81" ht="24.95" customHeight="1">
      <c r="A11" s="1650"/>
      <c r="B11" s="32" t="s">
        <v>112</v>
      </c>
      <c r="C11" s="1647"/>
      <c r="D11" s="1648"/>
      <c r="E11" s="63" t="s">
        <v>114</v>
      </c>
      <c r="F11" s="63"/>
      <c r="G11" s="63" t="s">
        <v>115</v>
      </c>
      <c r="H11" s="63"/>
      <c r="I11" s="63" t="s">
        <v>114</v>
      </c>
      <c r="J11" s="63"/>
      <c r="K11" s="63" t="s">
        <v>115</v>
      </c>
      <c r="L11" s="63"/>
      <c r="M11" s="64" t="s">
        <v>704</v>
      </c>
      <c r="N11" s="65"/>
      <c r="O11" s="64" t="s">
        <v>116</v>
      </c>
      <c r="P11" s="66"/>
    </row>
    <row r="12" spans="1:81" ht="24.95" customHeight="1" thickBot="1">
      <c r="A12" s="1651"/>
      <c r="B12" s="32"/>
      <c r="C12" s="67" t="s">
        <v>117</v>
      </c>
      <c r="D12" s="68" t="s">
        <v>73</v>
      </c>
      <c r="E12" s="67" t="s">
        <v>118</v>
      </c>
      <c r="F12" s="68" t="s">
        <v>73</v>
      </c>
      <c r="G12" s="67" t="s">
        <v>118</v>
      </c>
      <c r="H12" s="68" t="s">
        <v>73</v>
      </c>
      <c r="I12" s="67" t="s">
        <v>118</v>
      </c>
      <c r="J12" s="68" t="s">
        <v>73</v>
      </c>
      <c r="K12" s="68" t="s">
        <v>118</v>
      </c>
      <c r="L12" s="68" t="s">
        <v>73</v>
      </c>
      <c r="M12" s="67" t="s">
        <v>118</v>
      </c>
      <c r="N12" s="68" t="s">
        <v>73</v>
      </c>
      <c r="O12" s="67" t="s">
        <v>118</v>
      </c>
      <c r="P12" s="69" t="s">
        <v>73</v>
      </c>
    </row>
    <row r="13" spans="1:81" ht="18" customHeight="1" thickTop="1">
      <c r="A13" s="35" t="s">
        <v>74</v>
      </c>
      <c r="B13" s="70" t="s">
        <v>75</v>
      </c>
      <c r="C13" s="73">
        <f>+'Q6 DIST'!B11</f>
        <v>26517</v>
      </c>
      <c r="D13" s="1089">
        <f t="shared" ref="D13:D35" si="0">+C13/C$35</f>
        <v>6.2921481622096195E-2</v>
      </c>
      <c r="E13" s="73">
        <f>+'Q50 RLPV'!C13</f>
        <v>998.83711883000001</v>
      </c>
      <c r="F13" s="1089">
        <f t="shared" ref="F13:F35" si="1">+E13/E$35</f>
        <v>4.4715131556773924E-2</v>
      </c>
      <c r="G13" s="73">
        <f>+'Q48 RLNV'!C13</f>
        <v>664.15361302999997</v>
      </c>
      <c r="H13" s="1089">
        <f t="shared" ref="H13:H35" si="2">+G13/G$35</f>
        <v>2.633474462034037E-2</v>
      </c>
      <c r="I13" s="73">
        <f>+'Q54 LTTV'!C13</f>
        <v>774.48133048</v>
      </c>
      <c r="J13" s="1089">
        <f t="shared" ref="J13:J35" si="3">+I13/I$35</f>
        <v>4.2125012244673611E-2</v>
      </c>
      <c r="K13" s="75">
        <f>+'Q52 PFTV'!C13</f>
        <v>612.17978911</v>
      </c>
      <c r="L13" s="1089">
        <f t="shared" ref="L13:L35" si="4">+K13/K$35</f>
        <v>3.4667817986900135E-2</v>
      </c>
      <c r="M13" s="73">
        <f>+'Q56 MCTV'!C13</f>
        <v>654.10470766999993</v>
      </c>
      <c r="N13" s="1089">
        <f t="shared" ref="N13:N35" si="5">+M13/M$35</f>
        <v>4.6944722638687146E-2</v>
      </c>
      <c r="O13" s="73">
        <f>+'Q62 IRCV'!C13</f>
        <v>131.84773761</v>
      </c>
      <c r="P13" s="1088">
        <f t="shared" ref="P13:P35" si="6">+O13/O$35</f>
        <v>4.7056323608265956E-2</v>
      </c>
    </row>
    <row r="14" spans="1:81" ht="18" customHeight="1">
      <c r="A14" s="37" t="s">
        <v>76</v>
      </c>
      <c r="B14" s="77" t="s">
        <v>77</v>
      </c>
      <c r="C14" s="73">
        <f>+'Q6 DIST'!B12</f>
        <v>4911</v>
      </c>
      <c r="D14" s="1089">
        <v>0.01</v>
      </c>
      <c r="E14" s="73">
        <f>+'Q50 RLPV'!C14</f>
        <v>182.07353663000001</v>
      </c>
      <c r="F14" s="1089">
        <f t="shared" si="1"/>
        <v>8.1509206956126377E-3</v>
      </c>
      <c r="G14" s="73">
        <f>+'Q48 RLNV'!C14</f>
        <v>95.250980939999991</v>
      </c>
      <c r="H14" s="1089">
        <f t="shared" si="2"/>
        <v>3.7768525363401171E-3</v>
      </c>
      <c r="I14" s="73">
        <f>+'Q54 LTTV'!C14</f>
        <v>227.09504966999998</v>
      </c>
      <c r="J14" s="1089">
        <f t="shared" si="3"/>
        <v>1.235198496279382E-2</v>
      </c>
      <c r="K14" s="75">
        <f>+'Q52 PFTV'!C14</f>
        <v>102.42283004000001</v>
      </c>
      <c r="L14" s="1089">
        <f t="shared" si="4"/>
        <v>5.8002176692113945E-3</v>
      </c>
      <c r="M14" s="73">
        <f>+'Q56 MCTV'!C14</f>
        <v>175.19006336000001</v>
      </c>
      <c r="N14" s="1089">
        <f t="shared" si="5"/>
        <v>1.257329115209245E-2</v>
      </c>
      <c r="O14" s="73">
        <f>+'Q62 IRCV'!C14</f>
        <v>38.701381070000004</v>
      </c>
      <c r="P14" s="1088">
        <f t="shared" si="6"/>
        <v>1.3812483586966103E-2</v>
      </c>
    </row>
    <row r="15" spans="1:81" ht="18" customHeight="1">
      <c r="A15" s="37" t="s">
        <v>78</v>
      </c>
      <c r="B15" s="77" t="s">
        <v>79</v>
      </c>
      <c r="C15" s="73">
        <f>+'Q6 DIST'!B13</f>
        <v>31255</v>
      </c>
      <c r="D15" s="1089">
        <f t="shared" si="0"/>
        <v>7.4164155375744487E-2</v>
      </c>
      <c r="E15" s="73">
        <f>+'Q50 RLPV'!C15</f>
        <v>862.59162624999999</v>
      </c>
      <c r="F15" s="1089">
        <f t="shared" si="1"/>
        <v>3.8615803638455889E-2</v>
      </c>
      <c r="G15" s="73">
        <f>+'Q48 RLNV'!C15</f>
        <v>622.54521649000003</v>
      </c>
      <c r="H15" s="1089">
        <f t="shared" si="2"/>
        <v>2.468490567428128E-2</v>
      </c>
      <c r="I15" s="73">
        <f>+'Q54 LTTV'!C15</f>
        <v>876.31361057000004</v>
      </c>
      <c r="J15" s="1089">
        <f t="shared" si="3"/>
        <v>4.7663797851081539E-2</v>
      </c>
      <c r="K15" s="75">
        <f>+'Q52 PFTV'!C15</f>
        <v>527.26381218000006</v>
      </c>
      <c r="L15" s="1089">
        <f t="shared" si="4"/>
        <v>2.98590155978685E-2</v>
      </c>
      <c r="M15" s="73">
        <f>+'Q56 MCTV'!C15</f>
        <v>769.88332649999995</v>
      </c>
      <c r="N15" s="1089">
        <f t="shared" si="5"/>
        <v>5.5254088226079807E-2</v>
      </c>
      <c r="O15" s="73">
        <f>+'Q62 IRCV'!C15</f>
        <v>160.21953575999999</v>
      </c>
      <c r="P15" s="1088">
        <f t="shared" si="6"/>
        <v>5.7182189544956415E-2</v>
      </c>
    </row>
    <row r="16" spans="1:81" ht="18" customHeight="1">
      <c r="A16" s="37" t="s">
        <v>80</v>
      </c>
      <c r="B16" s="77" t="s">
        <v>81</v>
      </c>
      <c r="C16" s="73">
        <f>+'Q6 DIST'!B14</f>
        <v>4136</v>
      </c>
      <c r="D16" s="1089">
        <f t="shared" si="0"/>
        <v>9.8142040196473913E-3</v>
      </c>
      <c r="E16" s="73">
        <f>+'Q50 RLPV'!C16</f>
        <v>48.070184529999999</v>
      </c>
      <c r="F16" s="1089">
        <f t="shared" si="1"/>
        <v>2.1519671072448227E-3</v>
      </c>
      <c r="G16" s="73">
        <f>+'Q48 RLNV'!C16</f>
        <v>53.237645329999999</v>
      </c>
      <c r="H16" s="1089">
        <f t="shared" si="2"/>
        <v>2.1109571136075072E-3</v>
      </c>
      <c r="I16" s="73">
        <f>+'Q54 LTTV'!C16</f>
        <v>60.568002369999995</v>
      </c>
      <c r="J16" s="1089">
        <f t="shared" si="3"/>
        <v>3.2943697169438191E-3</v>
      </c>
      <c r="K16" s="75">
        <f>+'Q52 PFTV'!C16</f>
        <v>55.401260350000001</v>
      </c>
      <c r="L16" s="1089">
        <f t="shared" si="4"/>
        <v>3.1373802994230432E-3</v>
      </c>
      <c r="M16" s="73">
        <f>+'Q56 MCTV'!C16</f>
        <v>41.54318619</v>
      </c>
      <c r="N16" s="1089">
        <f t="shared" si="5"/>
        <v>2.9815308319119968E-3</v>
      </c>
      <c r="O16" s="73">
        <f>+'Q62 IRCV'!C16</f>
        <v>8.2944707300000005</v>
      </c>
      <c r="P16" s="1088">
        <f t="shared" si="6"/>
        <v>2.9602881771447786E-3</v>
      </c>
    </row>
    <row r="17" spans="1:16" ht="18" customHeight="1">
      <c r="A17" s="37" t="s">
        <v>82</v>
      </c>
      <c r="B17" s="77" t="s">
        <v>83</v>
      </c>
      <c r="C17" s="73">
        <f>+'Q6 DIST'!B15</f>
        <v>6482</v>
      </c>
      <c r="D17" s="1089">
        <f t="shared" si="0"/>
        <v>1.5380964810288779E-2</v>
      </c>
      <c r="E17" s="73">
        <f>+'Q50 RLPV'!C17</f>
        <v>143.21201572000001</v>
      </c>
      <c r="F17" s="1089">
        <f t="shared" si="1"/>
        <v>6.4111995867070686E-3</v>
      </c>
      <c r="G17" s="73">
        <f>+'Q48 RLNV'!C17</f>
        <v>114.32664794</v>
      </c>
      <c r="H17" s="1089">
        <f t="shared" si="2"/>
        <v>4.53323300172044E-3</v>
      </c>
      <c r="I17" s="73">
        <f>+'Q54 LTTV'!C17</f>
        <v>177.82030893000001</v>
      </c>
      <c r="J17" s="1089">
        <f t="shared" si="3"/>
        <v>9.671869929240769E-3</v>
      </c>
      <c r="K17" s="75">
        <f>+'Q52 PFTV'!C17</f>
        <v>100.46298484</v>
      </c>
      <c r="L17" s="1089">
        <f t="shared" si="4"/>
        <v>5.6892313905319274E-3</v>
      </c>
      <c r="M17" s="73">
        <f>+'Q56 MCTV'!C17</f>
        <v>112.121959</v>
      </c>
      <c r="N17" s="1089">
        <f t="shared" si="5"/>
        <v>8.0469291922857407E-3</v>
      </c>
      <c r="O17" s="73">
        <f>+'Q62 IRCV'!C17</f>
        <v>23.23782246</v>
      </c>
      <c r="P17" s="1088">
        <f t="shared" si="6"/>
        <v>8.2935552285597607E-3</v>
      </c>
    </row>
    <row r="18" spans="1:16" ht="18" customHeight="1">
      <c r="A18" s="37" t="s">
        <v>84</v>
      </c>
      <c r="B18" s="77" t="s">
        <v>85</v>
      </c>
      <c r="C18" s="73">
        <f>+'Q6 DIST'!B16</f>
        <v>15020</v>
      </c>
      <c r="D18" s="1089">
        <f t="shared" si="0"/>
        <v>3.5640557150653729E-2</v>
      </c>
      <c r="E18" s="73">
        <f>+'Q50 RLPV'!C18</f>
        <v>396.09600885000003</v>
      </c>
      <c r="F18" s="1089">
        <f t="shared" si="1"/>
        <v>1.7732105476403803E-2</v>
      </c>
      <c r="G18" s="73">
        <f>+'Q48 RLNV'!C18</f>
        <v>315.96645832000002</v>
      </c>
      <c r="H18" s="1089">
        <f t="shared" si="2"/>
        <v>1.2528571440707894E-2</v>
      </c>
      <c r="I18" s="73">
        <f>+'Q54 LTTV'!C18</f>
        <v>461.02179339999998</v>
      </c>
      <c r="J18" s="1089">
        <f t="shared" si="3"/>
        <v>2.5075554345512913E-2</v>
      </c>
      <c r="K18" s="75">
        <f>+'Q52 PFTV'!C18</f>
        <v>247.99503013</v>
      </c>
      <c r="L18" s="1089">
        <f t="shared" si="4"/>
        <v>1.4043989558527904E-2</v>
      </c>
      <c r="M18" s="73">
        <f>+'Q56 MCTV'!C18</f>
        <v>356.67078867000004</v>
      </c>
      <c r="N18" s="1089">
        <f t="shared" si="5"/>
        <v>2.5598059532514955E-2</v>
      </c>
      <c r="O18" s="73">
        <f>+'Q62 IRCV'!C18</f>
        <v>67.706748700000006</v>
      </c>
      <c r="P18" s="1088">
        <f t="shared" si="6"/>
        <v>2.4164469827422323E-2</v>
      </c>
    </row>
    <row r="19" spans="1:16" ht="18" customHeight="1">
      <c r="A19" s="37" t="s">
        <v>86</v>
      </c>
      <c r="B19" s="77" t="s">
        <v>87</v>
      </c>
      <c r="C19" s="73">
        <f>+'Q6 DIST'!B17</f>
        <v>6337</v>
      </c>
      <c r="D19" s="1089">
        <f t="shared" si="0"/>
        <v>1.503689818000617E-2</v>
      </c>
      <c r="E19" s="73">
        <f>+'Q50 RLPV'!C19</f>
        <v>67.066793969999992</v>
      </c>
      <c r="F19" s="1089">
        <f t="shared" si="1"/>
        <v>3.002391940512183E-3</v>
      </c>
      <c r="G19" s="73">
        <f>+'Q48 RLNV'!C19</f>
        <v>140.59716075999998</v>
      </c>
      <c r="H19" s="1089">
        <f t="shared" si="2"/>
        <v>5.5749005204798804E-3</v>
      </c>
      <c r="I19" s="73">
        <f>+'Q54 LTTV'!C19</f>
        <v>76.851363800000001</v>
      </c>
      <c r="J19" s="1089">
        <f t="shared" si="3"/>
        <v>4.1800421955793905E-3</v>
      </c>
      <c r="K19" s="75">
        <f>+'Q52 PFTV'!C19</f>
        <v>134.21195091999999</v>
      </c>
      <c r="L19" s="1089">
        <f t="shared" si="4"/>
        <v>7.600439558656003E-3</v>
      </c>
      <c r="M19" s="73">
        <f>+'Q56 MCTV'!C19</f>
        <v>62.743402200000006</v>
      </c>
      <c r="N19" s="1089">
        <f t="shared" si="5"/>
        <v>4.503058270561482E-3</v>
      </c>
      <c r="O19" s="73">
        <f>+'Q62 IRCV'!C19</f>
        <v>13.01676849</v>
      </c>
      <c r="P19" s="1088">
        <f t="shared" si="6"/>
        <v>4.6456714502840484E-3</v>
      </c>
    </row>
    <row r="20" spans="1:16" ht="18" customHeight="1">
      <c r="A20" s="37" t="s">
        <v>88</v>
      </c>
      <c r="B20" s="77" t="s">
        <v>89</v>
      </c>
      <c r="C20" s="73">
        <f>+'Q6 DIST'!B18</f>
        <v>21156</v>
      </c>
      <c r="D20" s="1089">
        <f t="shared" si="0"/>
        <v>5.0200507794888834E-2</v>
      </c>
      <c r="E20" s="73">
        <f>+'Q50 RLPV'!C20</f>
        <v>206.61005863</v>
      </c>
      <c r="F20" s="1089">
        <f t="shared" si="1"/>
        <v>9.2493518496939361E-3</v>
      </c>
      <c r="G20" s="73">
        <f>+'Q48 RLNV'!C20</f>
        <v>762.20540421999999</v>
      </c>
      <c r="H20" s="1089">
        <f t="shared" si="2"/>
        <v>3.0222653727354373E-2</v>
      </c>
      <c r="I20" s="73">
        <f>+'Q54 LTTV'!C20</f>
        <v>246.06469829</v>
      </c>
      <c r="J20" s="1089">
        <f t="shared" si="3"/>
        <v>1.3383767975431969E-2</v>
      </c>
      <c r="K20" s="75">
        <f>+'Q52 PFTV'!C20</f>
        <v>553.41041286999996</v>
      </c>
      <c r="L20" s="1089">
        <f t="shared" si="4"/>
        <v>3.1339700863572684E-2</v>
      </c>
      <c r="M20" s="73">
        <f>+'Q56 MCTV'!C20</f>
        <v>205.29553812</v>
      </c>
      <c r="N20" s="1089">
        <f t="shared" si="5"/>
        <v>1.4733943943521696E-2</v>
      </c>
      <c r="O20" s="73">
        <f>+'Q62 IRCV'!C20</f>
        <v>43.231476170000001</v>
      </c>
      <c r="P20" s="1088">
        <f t="shared" si="6"/>
        <v>1.5429269926010966E-2</v>
      </c>
    </row>
    <row r="21" spans="1:16" ht="18" customHeight="1">
      <c r="A21" s="37" t="s">
        <v>90</v>
      </c>
      <c r="B21" s="77" t="s">
        <v>91</v>
      </c>
      <c r="C21" s="73">
        <f>+'Q6 DIST'!B19</f>
        <v>5032</v>
      </c>
      <c r="D21" s="1089">
        <f t="shared" si="0"/>
        <v>1.1940298507462687E-2</v>
      </c>
      <c r="E21" s="73">
        <f>+'Q50 RLPV'!C21</f>
        <v>53.44260663</v>
      </c>
      <c r="F21" s="1089">
        <f t="shared" si="1"/>
        <v>2.3924753507324238E-3</v>
      </c>
      <c r="G21" s="73">
        <f>+'Q48 RLNV'!C21</f>
        <v>48.493870139999999</v>
      </c>
      <c r="H21" s="1089">
        <f t="shared" si="2"/>
        <v>1.9228589000104767E-3</v>
      </c>
      <c r="I21" s="73">
        <f>+'Q54 LTTV'!C21</f>
        <v>70.658796609999996</v>
      </c>
      <c r="J21" s="1089">
        <f t="shared" si="3"/>
        <v>3.8432206888000852E-3</v>
      </c>
      <c r="K21" s="75">
        <f>+'Q52 PFTV'!C21</f>
        <v>44.29831789</v>
      </c>
      <c r="L21" s="1089">
        <f t="shared" si="4"/>
        <v>2.5086192799161715E-3</v>
      </c>
      <c r="M21" s="73">
        <f>+'Q56 MCTV'!C21</f>
        <v>59.129388849999998</v>
      </c>
      <c r="N21" s="1089">
        <f t="shared" si="5"/>
        <v>4.2436825890553691E-3</v>
      </c>
      <c r="O21" s="73">
        <f>+'Q62 IRCV'!C21</f>
        <v>11.64104923</v>
      </c>
      <c r="P21" s="1088">
        <f t="shared" si="6"/>
        <v>4.154678643989781E-3</v>
      </c>
    </row>
    <row r="22" spans="1:16" ht="18" customHeight="1">
      <c r="A22" s="40">
        <v>10</v>
      </c>
      <c r="B22" s="77" t="s">
        <v>92</v>
      </c>
      <c r="C22" s="73">
        <f>+'Q6 DIST'!B20</f>
        <v>20883</v>
      </c>
      <c r="D22" s="1089">
        <f t="shared" si="0"/>
        <v>4.9552713380632607E-2</v>
      </c>
      <c r="E22" s="73">
        <f>+'Q50 RLPV'!C22</f>
        <v>449.80274148000001</v>
      </c>
      <c r="F22" s="1089">
        <f t="shared" si="1"/>
        <v>2.0136405006088844E-2</v>
      </c>
      <c r="G22" s="73">
        <f>+'Q48 RLNV'!C22</f>
        <v>389.01730320000001</v>
      </c>
      <c r="H22" s="1089">
        <f t="shared" si="2"/>
        <v>1.5425153355602938E-2</v>
      </c>
      <c r="I22" s="73">
        <f>+'Q54 LTTV'!C22</f>
        <v>444.18301500000001</v>
      </c>
      <c r="J22" s="1089">
        <f t="shared" si="3"/>
        <v>2.4159672040324588E-2</v>
      </c>
      <c r="K22" s="75">
        <f>+'Q52 PFTV'!C22</f>
        <v>312.01703414999997</v>
      </c>
      <c r="L22" s="1089">
        <f t="shared" si="4"/>
        <v>1.7669563649676368E-2</v>
      </c>
      <c r="M22" s="73">
        <f>+'Q56 MCTV'!C22</f>
        <v>377.00547291000004</v>
      </c>
      <c r="N22" s="1089">
        <f t="shared" si="5"/>
        <v>2.7057468248578943E-2</v>
      </c>
      <c r="O22" s="73">
        <f>+'Q62 IRCV'!C22</f>
        <v>79.148833030000006</v>
      </c>
      <c r="P22" s="1088">
        <f t="shared" si="6"/>
        <v>2.8248138100731492E-2</v>
      </c>
    </row>
    <row r="23" spans="1:16" ht="18" customHeight="1">
      <c r="A23" s="41">
        <f t="shared" ref="A23:A34" si="7">A22+1</f>
        <v>11</v>
      </c>
      <c r="B23" s="78" t="s">
        <v>93</v>
      </c>
      <c r="C23" s="73">
        <f>+'Q6 DIST'!B21</f>
        <v>118398</v>
      </c>
      <c r="D23" s="1089">
        <f t="shared" si="0"/>
        <v>0.28094345442896806</v>
      </c>
      <c r="E23" s="73">
        <f>+'Q50 RLPV'!C23</f>
        <v>12042.97657993</v>
      </c>
      <c r="F23" s="1089">
        <f t="shared" si="1"/>
        <v>0.53913022649528641</v>
      </c>
      <c r="G23" s="73">
        <f>+'Q48 RLNV'!C23</f>
        <v>12207.616557089999</v>
      </c>
      <c r="H23" s="1089">
        <f t="shared" si="2"/>
        <v>0.48405136725422343</v>
      </c>
      <c r="I23" s="73">
        <f>+'Q54 LTTV'!C23</f>
        <v>9176.1386786200001</v>
      </c>
      <c r="J23" s="1089">
        <f t="shared" si="3"/>
        <v>0.49910170714653873</v>
      </c>
      <c r="K23" s="75">
        <f>+'Q52 PFTV'!C23</f>
        <v>8184.6413998600001</v>
      </c>
      <c r="L23" s="1089">
        <f t="shared" si="4"/>
        <v>0.46349726564953497</v>
      </c>
      <c r="M23" s="73">
        <f>+'Q56 MCTV'!C23</f>
        <v>6257.4259626200001</v>
      </c>
      <c r="N23" s="1089">
        <f t="shared" si="5"/>
        <v>0.44909190042936703</v>
      </c>
      <c r="O23" s="73">
        <f>+'Q62 IRCV'!C23</f>
        <v>1355.4448873800002</v>
      </c>
      <c r="P23" s="1088">
        <f t="shared" si="6"/>
        <v>0.48375690330302129</v>
      </c>
    </row>
    <row r="24" spans="1:16" ht="18" customHeight="1">
      <c r="A24" s="41">
        <f t="shared" si="7"/>
        <v>12</v>
      </c>
      <c r="B24" s="78" t="s">
        <v>94</v>
      </c>
      <c r="C24" s="73">
        <f>+'Q6 DIST'!B22</f>
        <v>3824</v>
      </c>
      <c r="D24" s="1089">
        <f t="shared" si="0"/>
        <v>9.0738675462117072E-3</v>
      </c>
      <c r="E24" s="73">
        <f>+'Q50 RLPV'!C24</f>
        <v>42.917823460000001</v>
      </c>
      <c r="F24" s="1089">
        <f t="shared" si="1"/>
        <v>1.9213103778043725E-3</v>
      </c>
      <c r="G24" s="73">
        <f>+'Q48 RLNV'!C24</f>
        <v>68.902169319999999</v>
      </c>
      <c r="H24" s="1089">
        <f t="shared" si="2"/>
        <v>2.7320803459179388E-3</v>
      </c>
      <c r="I24" s="73">
        <f>+'Q54 LTTV'!C24</f>
        <v>59.18143388</v>
      </c>
      <c r="J24" s="1089">
        <f t="shared" si="3"/>
        <v>3.2189525153656635E-3</v>
      </c>
      <c r="K24" s="75">
        <f>+'Q52 PFTV'!C24</f>
        <v>63.609018450000001</v>
      </c>
      <c r="L24" s="1089">
        <f t="shared" si="4"/>
        <v>3.602186666691363E-3</v>
      </c>
      <c r="M24" s="73">
        <f>+'Q56 MCTV'!C24</f>
        <v>46.711671630000005</v>
      </c>
      <c r="N24" s="1089">
        <f t="shared" si="5"/>
        <v>3.3524700907153491E-3</v>
      </c>
      <c r="O24" s="73">
        <f>+'Q62 IRCV'!C24</f>
        <v>9.7333100300000002</v>
      </c>
      <c r="P24" s="1088">
        <f t="shared" si="6"/>
        <v>3.4738084615910979E-3</v>
      </c>
    </row>
    <row r="25" spans="1:16" ht="18" customHeight="1">
      <c r="A25" s="41">
        <f t="shared" si="7"/>
        <v>13</v>
      </c>
      <c r="B25" s="78" t="s">
        <v>95</v>
      </c>
      <c r="C25" s="73">
        <f>+'Q6 DIST'!B23</f>
        <v>72869</v>
      </c>
      <c r="D25" s="1089">
        <f t="shared" si="0"/>
        <v>0.17290890539354103</v>
      </c>
      <c r="E25" s="73">
        <f>+'Q50 RLPV'!C25</f>
        <v>2767.0771485800001</v>
      </c>
      <c r="F25" s="1089">
        <f t="shared" si="1"/>
        <v>0.12387426978227487</v>
      </c>
      <c r="G25" s="73">
        <f>+'Q48 RLNV'!C25</f>
        <v>5109.1918264700007</v>
      </c>
      <c r="H25" s="1089">
        <f t="shared" si="2"/>
        <v>0.20258756306779321</v>
      </c>
      <c r="I25" s="73">
        <f>+'Q54 LTTV'!C25</f>
        <v>2474.5602019000003</v>
      </c>
      <c r="J25" s="1089">
        <f t="shared" si="3"/>
        <v>0.1345944372094989</v>
      </c>
      <c r="K25" s="75">
        <f>+'Q52 PFTV'!C25</f>
        <v>3754.5414800399999</v>
      </c>
      <c r="L25" s="1089">
        <f t="shared" si="4"/>
        <v>0.21262015337606177</v>
      </c>
      <c r="M25" s="73">
        <f>+'Q56 MCTV'!C25</f>
        <v>1929.0590518900001</v>
      </c>
      <c r="N25" s="1089">
        <f t="shared" si="5"/>
        <v>0.13844747038621305</v>
      </c>
      <c r="O25" s="73">
        <f>+'Q62 IRCV'!C25</f>
        <v>400.26600624999998</v>
      </c>
      <c r="P25" s="1088">
        <f t="shared" si="6"/>
        <v>0.14285453099848758</v>
      </c>
    </row>
    <row r="26" spans="1:16" ht="18" customHeight="1">
      <c r="A26" s="41">
        <f t="shared" si="7"/>
        <v>14</v>
      </c>
      <c r="B26" s="78" t="s">
        <v>96</v>
      </c>
      <c r="C26" s="73">
        <f>+'Q6 DIST'!B24</f>
        <v>16475</v>
      </c>
      <c r="D26" s="1089">
        <f t="shared" si="0"/>
        <v>3.909308782004129E-2</v>
      </c>
      <c r="E26" s="73">
        <f>+'Q50 RLPV'!C26</f>
        <v>303.81624675</v>
      </c>
      <c r="F26" s="1089">
        <f t="shared" si="1"/>
        <v>1.3600999789059409E-2</v>
      </c>
      <c r="G26" s="73">
        <f>+'Q48 RLNV'!C26</f>
        <v>390.46565313999997</v>
      </c>
      <c r="H26" s="1089">
        <f t="shared" si="2"/>
        <v>1.5482582728932361E-2</v>
      </c>
      <c r="I26" s="73">
        <f>+'Q54 LTTV'!C26</f>
        <v>379.65240148999999</v>
      </c>
      <c r="J26" s="1089">
        <f t="shared" si="3"/>
        <v>2.0649770926787998E-2</v>
      </c>
      <c r="K26" s="75">
        <f>+'Q52 PFTV'!C26</f>
        <v>318.68179239</v>
      </c>
      <c r="L26" s="1089">
        <f t="shared" si="4"/>
        <v>1.8046989741979942E-2</v>
      </c>
      <c r="M26" s="73">
        <f>+'Q56 MCTV'!C26</f>
        <v>328.33563423999999</v>
      </c>
      <c r="N26" s="1089">
        <f t="shared" si="5"/>
        <v>2.356446162373518E-2</v>
      </c>
      <c r="O26" s="73">
        <f>+'Q62 IRCV'!C26</f>
        <v>72.032583979999998</v>
      </c>
      <c r="P26" s="1088">
        <f t="shared" si="6"/>
        <v>2.5708356044217708E-2</v>
      </c>
    </row>
    <row r="27" spans="1:16" ht="18" customHeight="1">
      <c r="A27" s="41">
        <f t="shared" si="7"/>
        <v>15</v>
      </c>
      <c r="B27" s="78" t="s">
        <v>97</v>
      </c>
      <c r="C27" s="73">
        <f>+'Q6 DIST'!B25</f>
        <v>25467</v>
      </c>
      <c r="D27" s="1089">
        <f t="shared" si="0"/>
        <v>6.0429964644187643E-2</v>
      </c>
      <c r="E27" s="73">
        <f>+'Q50 RLPV'!C27</f>
        <v>863.16603892000001</v>
      </c>
      <c r="F27" s="1089">
        <f t="shared" si="1"/>
        <v>3.864151847986768E-2</v>
      </c>
      <c r="G27" s="73">
        <f>+'Q48 RLNV'!C27</f>
        <v>1058.7358890599999</v>
      </c>
      <c r="H27" s="1089">
        <f t="shared" si="2"/>
        <v>4.1980557979023891E-2</v>
      </c>
      <c r="I27" s="73">
        <f>+'Q54 LTTV'!C27</f>
        <v>762.53134463000004</v>
      </c>
      <c r="J27" s="1089">
        <f t="shared" si="3"/>
        <v>4.1475037506169668E-2</v>
      </c>
      <c r="K27" s="75">
        <f>+'Q52 PFTV'!C27</f>
        <v>790.11544235000008</v>
      </c>
      <c r="L27" s="1089">
        <f t="shared" si="4"/>
        <v>4.4744336273909571E-2</v>
      </c>
      <c r="M27" s="73">
        <f>+'Q56 MCTV'!C27</f>
        <v>773.32525437000004</v>
      </c>
      <c r="N27" s="1089">
        <f t="shared" si="5"/>
        <v>5.5501113430614861E-2</v>
      </c>
      <c r="O27" s="73">
        <f>+'Q62 IRCV'!C27</f>
        <v>144.89663386000001</v>
      </c>
      <c r="P27" s="1088">
        <f t="shared" si="6"/>
        <v>5.1713461423455266E-2</v>
      </c>
    </row>
    <row r="28" spans="1:16" ht="18" customHeight="1">
      <c r="A28" s="41">
        <f t="shared" si="7"/>
        <v>16</v>
      </c>
      <c r="B28" s="78" t="s">
        <v>98</v>
      </c>
      <c r="C28" s="73">
        <f>+'Q6 DIST'!B26</f>
        <v>7827</v>
      </c>
      <c r="D28" s="1089">
        <f t="shared" si="0"/>
        <v>1.8572479415324014E-2</v>
      </c>
      <c r="E28" s="73">
        <f>+'Q50 RLPV'!C28</f>
        <v>297.75939919000001</v>
      </c>
      <c r="F28" s="1089">
        <f t="shared" si="1"/>
        <v>1.3329851740634889E-2</v>
      </c>
      <c r="G28" s="73">
        <f>+'Q48 RLNV'!C28</f>
        <v>102.05117653000001</v>
      </c>
      <c r="H28" s="1089">
        <f t="shared" si="2"/>
        <v>4.0464910818778137E-3</v>
      </c>
      <c r="I28" s="73">
        <f>+'Q54 LTTV'!C28</f>
        <v>289.34050444000002</v>
      </c>
      <c r="J28" s="1089">
        <f t="shared" si="3"/>
        <v>1.5737593422505091E-2</v>
      </c>
      <c r="K28" s="75">
        <f>+'Q52 PFTV'!C28</f>
        <v>99.812622019999992</v>
      </c>
      <c r="L28" s="1089">
        <f t="shared" si="4"/>
        <v>5.6524012627324023E-3</v>
      </c>
      <c r="M28" s="73">
        <f>+'Q56 MCTV'!C28</f>
        <v>263.55160503999997</v>
      </c>
      <c r="N28" s="1089">
        <f t="shared" si="5"/>
        <v>1.8914948714641503E-2</v>
      </c>
      <c r="O28" s="73">
        <f>+'Q62 IRCV'!C28</f>
        <v>56.936007340000003</v>
      </c>
      <c r="P28" s="1088">
        <f t="shared" si="6"/>
        <v>2.0320403178085644E-2</v>
      </c>
    </row>
    <row r="29" spans="1:16" ht="18" customHeight="1">
      <c r="A29" s="41">
        <f t="shared" si="7"/>
        <v>17</v>
      </c>
      <c r="B29" s="78" t="s">
        <v>99</v>
      </c>
      <c r="C29" s="73">
        <f>+'Q6 DIST'!B27</f>
        <v>5818</v>
      </c>
      <c r="D29" s="1089">
        <f t="shared" si="0"/>
        <v>1.3805376930925657E-2</v>
      </c>
      <c r="E29" s="73">
        <f>+'Q50 RLPV'!C29</f>
        <v>100.42633099</v>
      </c>
      <c r="F29" s="1089">
        <f t="shared" si="1"/>
        <v>4.4958046885983406E-3</v>
      </c>
      <c r="G29" s="73">
        <f>+'Q48 RLNV'!C29</f>
        <v>66.117788959999999</v>
      </c>
      <c r="H29" s="1089">
        <f t="shared" si="2"/>
        <v>2.621675246453127E-3</v>
      </c>
      <c r="I29" s="73">
        <f>+'Q54 LTTV'!C29</f>
        <v>99.538598019999995</v>
      </c>
      <c r="J29" s="1089">
        <f t="shared" si="3"/>
        <v>5.4140293579593591E-3</v>
      </c>
      <c r="K29" s="75">
        <f>+'Q52 PFTV'!C29</f>
        <v>62.933039819999998</v>
      </c>
      <c r="L29" s="1089">
        <f t="shared" si="4"/>
        <v>3.5639059123692639E-3</v>
      </c>
      <c r="M29" s="73">
        <f>+'Q56 MCTV'!C29</f>
        <v>75.884811299999996</v>
      </c>
      <c r="N29" s="1089">
        <f t="shared" si="5"/>
        <v>5.4462097232984017E-3</v>
      </c>
      <c r="O29" s="73">
        <f>+'Q62 IRCV'!C29</f>
        <v>14.919342619999998</v>
      </c>
      <c r="P29" s="1088">
        <f t="shared" si="6"/>
        <v>5.3246982244469498E-3</v>
      </c>
    </row>
    <row r="30" spans="1:16" ht="18" customHeight="1">
      <c r="A30" s="41">
        <f t="shared" si="7"/>
        <v>18</v>
      </c>
      <c r="B30" s="78" t="s">
        <v>100</v>
      </c>
      <c r="C30" s="73">
        <f>+'Q6 DIST'!B28</f>
        <v>11570</v>
      </c>
      <c r="D30" s="1089">
        <f t="shared" si="0"/>
        <v>2.7454144223239923E-2</v>
      </c>
      <c r="E30" s="73">
        <f>+'Q50 RLPV'!C30</f>
        <v>338.59370726999998</v>
      </c>
      <c r="F30" s="1089">
        <f t="shared" si="1"/>
        <v>1.5157888988555589E-2</v>
      </c>
      <c r="G30" s="73">
        <f>+'Q48 RLNV'!C30</f>
        <v>371.35896828</v>
      </c>
      <c r="H30" s="1089">
        <f t="shared" si="2"/>
        <v>1.4724972356184611E-2</v>
      </c>
      <c r="I30" s="73">
        <f>+'Q54 LTTV'!C30</f>
        <v>354.77516323000003</v>
      </c>
      <c r="J30" s="1089">
        <f t="shared" si="3"/>
        <v>1.9296666694221577E-2</v>
      </c>
      <c r="K30" s="75">
        <f>+'Q52 PFTV'!C30</f>
        <v>213.51319046</v>
      </c>
      <c r="L30" s="1089">
        <f t="shared" si="4"/>
        <v>1.2091278667384396E-2</v>
      </c>
      <c r="M30" s="73">
        <f>+'Q56 MCTV'!C30</f>
        <v>300.35769970000001</v>
      </c>
      <c r="N30" s="1089">
        <f t="shared" si="5"/>
        <v>2.1556501183177899E-2</v>
      </c>
      <c r="O30" s="73">
        <f>+'Q62 IRCV'!C30</f>
        <v>61.516781700000003</v>
      </c>
      <c r="P30" s="1088">
        <f t="shared" si="6"/>
        <v>2.1955276893539207E-2</v>
      </c>
    </row>
    <row r="31" spans="1:16" ht="18" customHeight="1">
      <c r="A31" s="41">
        <f t="shared" si="7"/>
        <v>19</v>
      </c>
      <c r="B31" s="78" t="s">
        <v>101</v>
      </c>
      <c r="C31" s="73">
        <f>+'Q6 DIST'!B29</f>
        <v>1431</v>
      </c>
      <c r="D31" s="1089">
        <f t="shared" si="0"/>
        <v>3.3955817098925089E-3</v>
      </c>
      <c r="E31" s="73">
        <f>+'Q50 RLPV'!C31</f>
        <v>20.497577070000002</v>
      </c>
      <c r="F31" s="1089">
        <f t="shared" si="1"/>
        <v>9.1761893706330893E-4</v>
      </c>
      <c r="G31" s="73">
        <f>+'Q48 RLNV'!C31</f>
        <v>66.904110430000003</v>
      </c>
      <c r="H31" s="1089">
        <f t="shared" si="2"/>
        <v>2.652854140455478E-3</v>
      </c>
      <c r="I31" s="73">
        <f>+'Q54 LTTV'!C31</f>
        <v>23.95335824</v>
      </c>
      <c r="J31" s="1089">
        <f t="shared" si="3"/>
        <v>1.3028532379672523E-3</v>
      </c>
      <c r="K31" s="75">
        <f>+'Q52 PFTV'!C31</f>
        <v>49.959468919999999</v>
      </c>
      <c r="L31" s="1089">
        <f t="shared" si="4"/>
        <v>2.8292109704548588E-3</v>
      </c>
      <c r="M31" s="73">
        <f>+'Q56 MCTV'!C31</f>
        <v>22.151485050000002</v>
      </c>
      <c r="N31" s="1089">
        <f t="shared" si="5"/>
        <v>1.5897994763124515E-3</v>
      </c>
      <c r="O31" s="73">
        <f>+'Q62 IRCV'!C31</f>
        <v>3.5082194100000001</v>
      </c>
      <c r="P31" s="1088">
        <f t="shared" si="6"/>
        <v>1.2520799434122339E-3</v>
      </c>
    </row>
    <row r="32" spans="1:16" ht="18" customHeight="1">
      <c r="A32" s="41">
        <f t="shared" si="7"/>
        <v>20</v>
      </c>
      <c r="B32" s="77" t="s">
        <v>102</v>
      </c>
      <c r="C32" s="73">
        <f>+'Q6 DIST'!B30</f>
        <v>849</v>
      </c>
      <c r="D32" s="1089">
        <f t="shared" si="0"/>
        <v>2.0145694421374841E-3</v>
      </c>
      <c r="E32" s="73">
        <f>+'Q50 RLPV'!C32</f>
        <v>5.8376461800000001</v>
      </c>
      <c r="F32" s="1089">
        <f t="shared" si="1"/>
        <v>2.6133501849266548E-4</v>
      </c>
      <c r="G32" s="73">
        <f>+'Q48 RLNV'!C32</f>
        <v>16.0935804</v>
      </c>
      <c r="H32" s="1089">
        <f t="shared" si="2"/>
        <v>6.3813599978378979E-4</v>
      </c>
      <c r="I32" s="73">
        <f>+'Q54 LTTV'!C32</f>
        <v>9.5112548599999993</v>
      </c>
      <c r="J32" s="1089">
        <f t="shared" si="3"/>
        <v>5.1732909712800103E-4</v>
      </c>
      <c r="K32" s="75">
        <f>+'Q52 PFTV'!C32</f>
        <v>16.35498793</v>
      </c>
      <c r="L32" s="1089">
        <f t="shared" si="4"/>
        <v>9.2618501103980129E-4</v>
      </c>
      <c r="M32" s="73">
        <f>+'Q56 MCTV'!C32</f>
        <v>8.2410599399999995</v>
      </c>
      <c r="N32" s="1089">
        <f t="shared" si="5"/>
        <v>5.9145618216109271E-4</v>
      </c>
      <c r="O32" s="73">
        <f>+'Q62 IRCV'!C32</f>
        <v>1.2804098000000002</v>
      </c>
      <c r="P32" s="1088">
        <f t="shared" si="6"/>
        <v>4.5697695684560101E-4</v>
      </c>
    </row>
    <row r="33" spans="1:18" ht="18" customHeight="1">
      <c r="A33" s="41">
        <f t="shared" si="7"/>
        <v>21</v>
      </c>
      <c r="B33" s="77" t="s">
        <v>103</v>
      </c>
      <c r="C33" s="73">
        <f>+'Q6 DIST'!B31</f>
        <v>3163</v>
      </c>
      <c r="D33" s="1089">
        <f t="shared" si="0"/>
        <v>7.5053982867854686E-3</v>
      </c>
      <c r="E33" s="73">
        <f>+'Q50 RLPV'!C33</f>
        <v>148.49530555000001</v>
      </c>
      <c r="F33" s="1089">
        <f t="shared" si="1"/>
        <v>6.6477176288856996E-3</v>
      </c>
      <c r="G33" s="73">
        <f>+'Q48 RLNV'!C33</f>
        <v>229.31293099000001</v>
      </c>
      <c r="H33" s="1089">
        <f t="shared" si="2"/>
        <v>9.0926215822462256E-3</v>
      </c>
      <c r="I33" s="73">
        <f>+'Q54 LTTV'!C33</f>
        <v>194.93250157</v>
      </c>
      <c r="J33" s="1089">
        <f t="shared" si="3"/>
        <v>1.0602623578326736E-2</v>
      </c>
      <c r="K33" s="75">
        <f>+'Q52 PFTV'!C33</f>
        <v>145.58642180000001</v>
      </c>
      <c r="L33" s="1089">
        <f t="shared" si="4"/>
        <v>8.2445772665316885E-3</v>
      </c>
      <c r="M33" s="73">
        <f>+'Q56 MCTV'!C33</f>
        <v>117.35136219</v>
      </c>
      <c r="N33" s="1089">
        <f t="shared" si="5"/>
        <v>8.4222404833401814E-3</v>
      </c>
      <c r="O33" s="73">
        <f>+'Q62 IRCV'!C33</f>
        <v>20.724242159999999</v>
      </c>
      <c r="P33" s="1088">
        <f t="shared" si="6"/>
        <v>7.3964609730479292E-3</v>
      </c>
    </row>
    <row r="34" spans="1:18" ht="18" customHeight="1" thickBot="1">
      <c r="A34" s="43">
        <f t="shared" si="7"/>
        <v>22</v>
      </c>
      <c r="B34" s="79" t="s">
        <v>104</v>
      </c>
      <c r="C34" s="73">
        <f>+'Q6 DIST'!B32</f>
        <v>12010</v>
      </c>
      <c r="D34" s="1089">
        <f t="shared" si="0"/>
        <v>2.8498208480649219E-2</v>
      </c>
      <c r="E34" s="73">
        <f>+'Q50 RLPV'!C34</f>
        <v>1998.4212747500001</v>
      </c>
      <c r="F34" s="1089">
        <f t="shared" si="1"/>
        <v>8.9463705865251208E-2</v>
      </c>
      <c r="G34" s="73">
        <f>+'Q48 RLNV'!C34</f>
        <v>2327.1267262399997</v>
      </c>
      <c r="H34" s="1089">
        <f t="shared" si="2"/>
        <v>9.2274267326662732E-2</v>
      </c>
      <c r="I34" s="73">
        <f>+'Q54 LTTV'!C34</f>
        <v>1146.1347290599999</v>
      </c>
      <c r="J34" s="1136">
        <f t="shared" si="3"/>
        <v>6.2339707357148444E-2</v>
      </c>
      <c r="K34" s="75">
        <f>+'Q52 PFTV'!C34</f>
        <v>1269.0336341700001</v>
      </c>
      <c r="L34" s="1089">
        <f t="shared" si="4"/>
        <v>7.1865533347025876E-2</v>
      </c>
      <c r="M34" s="73">
        <f>+'Q56 MCTV'!C34</f>
        <v>997.42540413999996</v>
      </c>
      <c r="N34" s="1089">
        <f t="shared" si="5"/>
        <v>7.1584653651133298E-2</v>
      </c>
      <c r="O34" s="73">
        <f>+'Q62 IRCV'!C34</f>
        <v>83.609023379999996</v>
      </c>
      <c r="P34" s="1088">
        <f t="shared" si="6"/>
        <v>2.983997550551792E-2</v>
      </c>
    </row>
    <row r="35" spans="1:18" ht="18" customHeight="1" thickTop="1" thickBot="1">
      <c r="A35" s="45" t="s">
        <v>105</v>
      </c>
      <c r="B35" s="80"/>
      <c r="C35" s="83">
        <f>+'Q6 DIST'!B33</f>
        <v>421430</v>
      </c>
      <c r="D35" s="82">
        <f t="shared" si="0"/>
        <v>1</v>
      </c>
      <c r="E35" s="83">
        <f>+'Q50 RLPV'!C35</f>
        <v>22337.787770160001</v>
      </c>
      <c r="F35" s="82">
        <f t="shared" si="1"/>
        <v>1</v>
      </c>
      <c r="G35" s="83">
        <f>+'Q48 RLNV'!C35</f>
        <v>25219.671677280003</v>
      </c>
      <c r="H35" s="82">
        <f t="shared" si="2"/>
        <v>1</v>
      </c>
      <c r="I35" s="83">
        <f>+'Q54 LTTV'!C35</f>
        <v>18385.308139060002</v>
      </c>
      <c r="J35" s="47">
        <f t="shared" si="3"/>
        <v>1</v>
      </c>
      <c r="K35" s="84">
        <f>+'Q52 PFTV'!C35</f>
        <v>17658.445920689999</v>
      </c>
      <c r="L35" s="82">
        <f t="shared" si="4"/>
        <v>1</v>
      </c>
      <c r="M35" s="83">
        <f>+'Q56 MCTV'!C35</f>
        <v>13933.508835580002</v>
      </c>
      <c r="N35" s="82">
        <f t="shared" si="5"/>
        <v>1</v>
      </c>
      <c r="O35" s="83">
        <f>+'Q62 IRCV'!C35</f>
        <v>2801.91327116</v>
      </c>
      <c r="P35" s="85">
        <f t="shared" si="6"/>
        <v>1</v>
      </c>
      <c r="Q35" s="86"/>
      <c r="R35" s="86"/>
    </row>
    <row r="36" spans="1:18" s="200" customFormat="1" ht="13.5" thickTop="1">
      <c r="A36" s="1291" t="s">
        <v>820</v>
      </c>
      <c r="B36" s="1457"/>
      <c r="C36" s="1457"/>
      <c r="D36" s="1457"/>
      <c r="E36" s="1457"/>
      <c r="F36" s="1457"/>
    </row>
    <row r="37" spans="1:18" s="107" customFormat="1" ht="12">
      <c r="A37" s="864" t="s">
        <v>617</v>
      </c>
      <c r="B37" s="875"/>
      <c r="C37" s="876"/>
      <c r="D37" s="875"/>
      <c r="E37" s="876"/>
      <c r="F37" s="875"/>
      <c r="G37" s="876"/>
      <c r="H37" s="875"/>
      <c r="I37" s="876"/>
      <c r="J37" s="875"/>
      <c r="K37" s="876"/>
      <c r="L37" s="875"/>
      <c r="M37" s="876"/>
      <c r="N37" s="875"/>
      <c r="O37" s="876"/>
      <c r="P37" s="877"/>
      <c r="Q37" s="877"/>
    </row>
    <row r="38" spans="1:18" s="16" customFormat="1" ht="14.25" customHeight="1">
      <c r="A38" s="16" t="str">
        <f>+data!A1</f>
        <v>Fonte: AT - Autoridade Tributária e Aduaneira</v>
      </c>
      <c r="I38" s="886"/>
    </row>
    <row r="39" spans="1:18" s="16" customFormat="1" ht="14.25" customHeight="1">
      <c r="A39" s="1644" t="str">
        <f>+data!A2</f>
        <v>Data: 2015-11</v>
      </c>
      <c r="B39" s="1644"/>
    </row>
    <row r="40" spans="1:18">
      <c r="A40" s="49"/>
      <c r="C40" s="26"/>
      <c r="D40" s="26"/>
      <c r="E40" s="26"/>
      <c r="F40" s="26"/>
      <c r="G40" s="26"/>
      <c r="H40" s="26"/>
      <c r="I40" s="26"/>
      <c r="J40" s="26"/>
      <c r="K40" s="26"/>
      <c r="L40" s="26"/>
      <c r="M40" s="26"/>
      <c r="N40" s="26"/>
      <c r="O40" s="26"/>
      <c r="P40" s="26"/>
    </row>
    <row r="41" spans="1:18" ht="18" customHeight="1">
      <c r="C41" s="26"/>
      <c r="D41" s="26"/>
      <c r="E41" s="26"/>
      <c r="F41" s="26"/>
      <c r="G41" s="26"/>
      <c r="H41" s="26"/>
      <c r="I41" s="26"/>
      <c r="J41" s="26"/>
      <c r="K41" s="26"/>
      <c r="L41" s="26"/>
      <c r="M41" s="26"/>
      <c r="N41" s="26"/>
      <c r="O41" s="26"/>
      <c r="P41" s="26"/>
    </row>
    <row r="42" spans="1:18" ht="18" customHeight="1">
      <c r="C42" s="26"/>
      <c r="D42" s="26"/>
      <c r="E42" s="26"/>
      <c r="F42" s="26"/>
      <c r="G42" s="26"/>
      <c r="H42" s="26"/>
      <c r="I42" s="26"/>
      <c r="J42" s="26"/>
      <c r="K42" s="26"/>
      <c r="L42" s="26"/>
      <c r="M42" s="26"/>
      <c r="N42" s="26"/>
      <c r="O42" s="26"/>
      <c r="P42" s="26"/>
    </row>
    <row r="43" spans="1:18" ht="18" customHeight="1">
      <c r="C43" s="26"/>
      <c r="D43" s="26"/>
      <c r="E43" s="26"/>
      <c r="F43" s="26"/>
      <c r="G43" s="26"/>
      <c r="H43" s="26"/>
      <c r="I43" s="26"/>
      <c r="J43" s="26"/>
      <c r="K43" s="26"/>
      <c r="L43" s="26"/>
      <c r="M43" s="26"/>
      <c r="N43" s="26"/>
      <c r="O43" s="26"/>
      <c r="P43" s="26"/>
    </row>
    <row r="44" spans="1:18" ht="18" customHeight="1">
      <c r="C44" s="26"/>
      <c r="D44" s="26"/>
      <c r="E44" s="26"/>
      <c r="F44" s="26"/>
      <c r="G44" s="26"/>
      <c r="H44" s="26"/>
      <c r="I44" s="26"/>
      <c r="J44" s="26"/>
      <c r="K44" s="26"/>
      <c r="L44" s="26"/>
      <c r="M44" s="26"/>
      <c r="N44" s="26"/>
      <c r="O44" s="26"/>
      <c r="P44" s="26"/>
    </row>
    <row r="45" spans="1:18" ht="18" customHeight="1">
      <c r="C45" s="26"/>
      <c r="D45" s="26"/>
      <c r="E45" s="26"/>
      <c r="F45" s="26"/>
      <c r="G45" s="26"/>
      <c r="H45" s="26"/>
      <c r="I45" s="26"/>
      <c r="J45" s="26"/>
      <c r="K45" s="26"/>
      <c r="L45" s="26"/>
      <c r="M45" s="26"/>
      <c r="N45" s="26"/>
      <c r="O45" s="26"/>
      <c r="P45" s="26"/>
    </row>
    <row r="46" spans="1:18" ht="18" customHeight="1">
      <c r="C46" s="26"/>
      <c r="D46" s="26"/>
      <c r="E46" s="26"/>
      <c r="F46" s="26"/>
      <c r="G46" s="26"/>
      <c r="H46" s="26"/>
      <c r="I46" s="26"/>
      <c r="J46" s="26"/>
      <c r="K46" s="26"/>
      <c r="L46" s="26"/>
      <c r="M46" s="26"/>
      <c r="N46" s="26"/>
      <c r="O46" s="26"/>
      <c r="P46" s="26"/>
    </row>
    <row r="47" spans="1:18" s="86" customFormat="1" ht="21" customHeight="1">
      <c r="A47"/>
      <c r="B47"/>
      <c r="C47" s="26"/>
      <c r="D47" s="26"/>
      <c r="E47" s="26"/>
      <c r="F47" s="26"/>
      <c r="G47" s="26"/>
      <c r="H47" s="26"/>
      <c r="I47" s="26"/>
      <c r="J47" s="26"/>
      <c r="K47" s="26"/>
      <c r="L47" s="26"/>
      <c r="M47" s="26"/>
      <c r="N47" s="26"/>
      <c r="O47" s="26"/>
      <c r="P47" s="26"/>
    </row>
    <row r="48" spans="1:18">
      <c r="C48" s="26"/>
      <c r="D48" s="26"/>
      <c r="E48" s="26"/>
      <c r="F48" s="26"/>
      <c r="G48" s="26"/>
      <c r="H48" s="26"/>
      <c r="I48" s="26"/>
      <c r="J48" s="26"/>
      <c r="K48" s="26"/>
      <c r="L48" s="26"/>
      <c r="M48" s="26"/>
      <c r="N48" s="26"/>
      <c r="O48" s="26"/>
      <c r="P48" s="26"/>
    </row>
    <row r="49" spans="3:16">
      <c r="C49" s="26"/>
      <c r="D49" s="26"/>
      <c r="E49" s="26"/>
      <c r="F49" s="26"/>
      <c r="G49" s="26"/>
      <c r="H49" s="26"/>
      <c r="I49" s="26"/>
      <c r="J49" s="26"/>
      <c r="K49" s="26"/>
      <c r="L49" s="26"/>
      <c r="M49" s="26"/>
      <c r="N49" s="26"/>
      <c r="O49" s="26"/>
      <c r="P49" s="26"/>
    </row>
    <row r="50" spans="3:16" ht="10.5" customHeight="1">
      <c r="C50" s="26"/>
      <c r="D50" s="26"/>
      <c r="E50" s="26"/>
      <c r="F50" s="26"/>
      <c r="G50" s="26"/>
      <c r="H50" s="26"/>
      <c r="I50" s="26"/>
      <c r="J50" s="26"/>
      <c r="K50" s="26"/>
      <c r="L50" s="26"/>
      <c r="M50" s="26"/>
      <c r="N50" s="26"/>
      <c r="O50" s="26"/>
      <c r="P50" s="26"/>
    </row>
    <row r="51" spans="3:16">
      <c r="C51" s="26"/>
      <c r="D51" s="26"/>
      <c r="E51" s="26"/>
      <c r="F51" s="26"/>
      <c r="G51" s="26"/>
      <c r="H51" s="26"/>
      <c r="I51" s="26"/>
      <c r="J51" s="26"/>
      <c r="K51" s="26"/>
      <c r="L51" s="26"/>
      <c r="M51" s="26"/>
      <c r="N51" s="26"/>
      <c r="O51" s="26"/>
      <c r="P51" s="26"/>
    </row>
    <row r="52" spans="3:16">
      <c r="C52" s="26"/>
      <c r="D52" s="26"/>
      <c r="E52" s="26"/>
      <c r="F52" s="26"/>
      <c r="G52" s="26"/>
      <c r="H52" s="26"/>
      <c r="I52" s="26"/>
      <c r="J52" s="26"/>
      <c r="K52" s="26"/>
      <c r="L52" s="26"/>
      <c r="M52" s="26"/>
      <c r="N52" s="26"/>
      <c r="O52" s="26"/>
      <c r="P52" s="26"/>
    </row>
    <row r="53" spans="3:16">
      <c r="C53" s="26"/>
      <c r="D53" s="26"/>
      <c r="E53" s="26"/>
      <c r="F53" s="26"/>
      <c r="G53" s="26"/>
      <c r="H53" s="26"/>
      <c r="I53" s="26"/>
      <c r="J53" s="26"/>
      <c r="K53" s="26"/>
      <c r="L53" s="26"/>
      <c r="M53" s="26"/>
      <c r="N53" s="26"/>
      <c r="O53" s="26"/>
      <c r="P53" s="26"/>
    </row>
    <row r="54" spans="3:16">
      <c r="C54" s="26"/>
      <c r="D54" s="26"/>
      <c r="E54" s="26"/>
      <c r="F54" s="26"/>
      <c r="G54" s="26"/>
      <c r="H54" s="26"/>
      <c r="I54" s="26"/>
      <c r="J54" s="26"/>
      <c r="K54" s="26"/>
      <c r="L54" s="26"/>
      <c r="M54" s="26"/>
      <c r="N54" s="26"/>
      <c r="O54" s="26"/>
      <c r="P54" s="26"/>
    </row>
    <row r="55" spans="3:16">
      <c r="C55" s="26"/>
      <c r="D55" s="26"/>
      <c r="E55" s="26"/>
      <c r="F55" s="26"/>
      <c r="G55" s="26"/>
      <c r="H55" s="26"/>
      <c r="I55" s="26"/>
      <c r="J55" s="26"/>
      <c r="K55" s="26"/>
      <c r="L55" s="26"/>
      <c r="M55" s="26"/>
      <c r="N55" s="26"/>
      <c r="O55" s="26"/>
      <c r="P55" s="26"/>
    </row>
    <row r="56" spans="3:16">
      <c r="C56" s="26"/>
      <c r="D56" s="26"/>
      <c r="E56" s="26"/>
      <c r="F56" s="26"/>
      <c r="G56" s="26"/>
      <c r="H56" s="26"/>
      <c r="I56" s="26"/>
      <c r="J56" s="26"/>
      <c r="K56" s="26"/>
      <c r="L56" s="26"/>
      <c r="M56" s="26"/>
      <c r="N56" s="26"/>
      <c r="O56" s="26"/>
      <c r="P56" s="26"/>
    </row>
    <row r="57" spans="3:16">
      <c r="C57" s="26"/>
      <c r="D57" s="26"/>
      <c r="E57" s="26"/>
      <c r="F57" s="26"/>
      <c r="G57" s="26"/>
      <c r="H57" s="26"/>
      <c r="I57" s="26"/>
      <c r="J57" s="26"/>
      <c r="K57" s="26"/>
      <c r="L57" s="26"/>
      <c r="M57" s="26"/>
      <c r="N57" s="26"/>
      <c r="O57" s="26"/>
      <c r="P57" s="26"/>
    </row>
    <row r="58" spans="3:16">
      <c r="C58" s="26"/>
      <c r="D58" s="26"/>
      <c r="E58" s="26"/>
      <c r="F58" s="26"/>
      <c r="G58" s="26"/>
      <c r="H58" s="26"/>
      <c r="I58" s="26"/>
      <c r="J58" s="26"/>
      <c r="K58" s="26"/>
      <c r="L58" s="26"/>
      <c r="M58" s="26"/>
      <c r="N58" s="26"/>
      <c r="O58" s="26"/>
      <c r="P58" s="26"/>
    </row>
    <row r="59" spans="3:16">
      <c r="C59" s="26"/>
      <c r="D59" s="26"/>
      <c r="E59" s="26"/>
      <c r="F59" s="26"/>
      <c r="G59" s="26"/>
      <c r="H59" s="26"/>
      <c r="I59" s="26"/>
      <c r="J59" s="26"/>
      <c r="K59" s="26"/>
      <c r="L59" s="26"/>
      <c r="M59" s="26"/>
      <c r="N59" s="26"/>
      <c r="O59" s="26"/>
      <c r="P59" s="26"/>
    </row>
    <row r="60" spans="3:16">
      <c r="C60" s="26"/>
      <c r="D60" s="26"/>
      <c r="E60" s="26"/>
      <c r="F60" s="26"/>
      <c r="G60" s="26"/>
      <c r="H60" s="26"/>
      <c r="I60" s="26"/>
      <c r="J60" s="26"/>
      <c r="K60" s="26"/>
      <c r="L60" s="26"/>
      <c r="M60" s="26"/>
      <c r="N60" s="26"/>
      <c r="O60" s="26"/>
      <c r="P60" s="26"/>
    </row>
    <row r="61" spans="3:16">
      <c r="C61" s="26"/>
      <c r="D61" s="26"/>
      <c r="E61" s="26"/>
      <c r="F61" s="26"/>
      <c r="G61" s="26"/>
      <c r="H61" s="26"/>
      <c r="I61" s="26"/>
      <c r="J61" s="26"/>
      <c r="K61" s="26"/>
      <c r="L61" s="26"/>
      <c r="M61" s="26"/>
      <c r="N61" s="26"/>
      <c r="O61" s="26"/>
      <c r="P61" s="26"/>
    </row>
    <row r="62" spans="3:16">
      <c r="C62" s="26"/>
      <c r="D62" s="26"/>
      <c r="E62" s="26"/>
      <c r="F62" s="26"/>
      <c r="G62" s="26"/>
      <c r="H62" s="26"/>
      <c r="I62" s="26"/>
      <c r="J62" s="26"/>
      <c r="K62" s="26"/>
      <c r="L62" s="26"/>
      <c r="M62" s="26"/>
      <c r="N62" s="26"/>
      <c r="O62" s="26"/>
      <c r="P62" s="26"/>
    </row>
    <row r="63" spans="3:16">
      <c r="C63" s="26"/>
      <c r="D63" s="26"/>
      <c r="E63" s="26"/>
      <c r="F63" s="26"/>
      <c r="G63" s="26"/>
      <c r="H63" s="26"/>
      <c r="I63" s="26"/>
      <c r="J63" s="26"/>
      <c r="K63" s="26"/>
      <c r="L63" s="26"/>
      <c r="M63" s="26"/>
      <c r="N63" s="26"/>
      <c r="O63" s="26"/>
      <c r="P63" s="26"/>
    </row>
  </sheetData>
  <mergeCells count="3">
    <mergeCell ref="A39:B39"/>
    <mergeCell ref="C10:D11"/>
    <mergeCell ref="A10:A12"/>
  </mergeCells>
  <phoneticPr fontId="37" type="noConversion"/>
  <printOptions horizontalCentered="1"/>
  <pageMargins left="0.6692913385826772" right="0.39370078740157483" top="0.78740157480314965" bottom="0" header="0.55118110236220474" footer="0"/>
  <pageSetup paperSize="9" scale="65" orientation="portrait" horizontalDpi="300" verticalDpi="300" r:id="rId1"/>
  <headerFooter alignWithMargins="0"/>
  <ignoredErrors>
    <ignoredError sqref="C37:O39 C13:O35" formula="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0" enableFormatConditionsCalculation="0">
    <tabColor theme="6" tint="0.59999389629810485"/>
    <pageSetUpPr fitToPage="1"/>
  </sheetPr>
  <dimension ref="A1:CC63"/>
  <sheetViews>
    <sheetView zoomScaleNormal="100" workbookViewId="0">
      <selection activeCell="A10" sqref="A10:A12"/>
    </sheetView>
  </sheetViews>
  <sheetFormatPr defaultRowHeight="12.75"/>
  <cols>
    <col min="1" max="1" width="7.85546875" customWidth="1"/>
    <col min="2" max="2" width="16.85546875" customWidth="1"/>
    <col min="3" max="3" width="10" customWidth="1"/>
    <col min="4" max="4" width="7.28515625" bestFit="1" customWidth="1"/>
    <col min="5" max="5" width="9.85546875" bestFit="1" customWidth="1"/>
    <col min="6" max="6" width="7.28515625" bestFit="1" customWidth="1"/>
    <col min="7" max="7" width="9.85546875" bestFit="1" customWidth="1"/>
    <col min="8" max="8" width="7.28515625" bestFit="1" customWidth="1"/>
    <col min="9" max="9" width="10.5703125" bestFit="1" customWidth="1"/>
    <col min="10" max="10" width="7.28515625" bestFit="1" customWidth="1"/>
    <col min="11" max="11" width="10.140625" bestFit="1" customWidth="1"/>
    <col min="12" max="12" width="7.28515625" bestFit="1" customWidth="1"/>
    <col min="13" max="13" width="10.140625" bestFit="1" customWidth="1"/>
    <col min="14" max="14" width="7.28515625" bestFit="1" customWidth="1"/>
    <col min="16" max="16" width="7.28515625" bestFit="1" customWidth="1"/>
  </cols>
  <sheetData>
    <row r="1" spans="1:81" s="195" customFormat="1" ht="27.75">
      <c r="A1" s="1183" t="s">
        <v>707</v>
      </c>
      <c r="B1" s="206"/>
      <c r="C1" s="206"/>
      <c r="D1" s="206"/>
      <c r="E1" s="206"/>
      <c r="F1" s="206"/>
      <c r="G1" s="206"/>
      <c r="H1" s="206"/>
      <c r="I1" s="206"/>
    </row>
    <row r="2" spans="1:81" s="195" customFormat="1"/>
    <row r="3" spans="1:81" s="687" customFormat="1" ht="26.25">
      <c r="A3" s="706" t="s">
        <v>551</v>
      </c>
      <c r="B3" s="454"/>
      <c r="C3" s="454"/>
      <c r="D3" s="454"/>
      <c r="E3" s="454"/>
      <c r="F3" s="662"/>
      <c r="G3" s="454"/>
      <c r="H3" s="662"/>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S3" s="688"/>
      <c r="BU3" s="688"/>
    </row>
    <row r="4" spans="1:81" s="687" customFormat="1" ht="26.25" customHeight="1">
      <c r="A4" s="454"/>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row>
    <row r="5" spans="1:81" s="687" customFormat="1" ht="26.25" customHeight="1">
      <c r="A5" s="689" t="s">
        <v>631</v>
      </c>
      <c r="B5" s="2"/>
      <c r="C5" s="2"/>
      <c r="D5" s="2"/>
      <c r="E5" s="2"/>
      <c r="F5" s="2"/>
      <c r="G5" s="2"/>
      <c r="H5" s="2"/>
      <c r="I5" s="2"/>
      <c r="J5" s="2"/>
      <c r="K5" s="2"/>
      <c r="L5" s="2"/>
      <c r="M5" s="2"/>
      <c r="N5" s="2"/>
      <c r="O5" s="2"/>
      <c r="P5" s="2"/>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454"/>
      <c r="BL5" s="454"/>
      <c r="BM5" s="454"/>
      <c r="BN5" s="454"/>
      <c r="BO5" s="1"/>
      <c r="BP5" s="1"/>
      <c r="BQ5" s="1"/>
      <c r="BR5" s="1"/>
      <c r="BS5" s="1"/>
      <c r="BT5" s="1"/>
      <c r="BU5" s="1"/>
      <c r="BV5" s="1"/>
      <c r="BW5" s="1"/>
      <c r="BX5" s="1"/>
      <c r="BY5" s="1"/>
      <c r="BZ5" s="1"/>
      <c r="CA5" s="1"/>
      <c r="CB5" s="1"/>
      <c r="CC5" s="1"/>
    </row>
    <row r="6" spans="1:81" s="18" customFormat="1" ht="15" customHeight="1">
      <c r="A6" s="15"/>
      <c r="B6" s="15"/>
      <c r="C6" s="15"/>
      <c r="D6" s="15"/>
      <c r="E6" s="15"/>
      <c r="F6" s="15"/>
      <c r="G6" s="15"/>
      <c r="H6" s="15"/>
      <c r="I6" s="15"/>
      <c r="J6" s="15"/>
      <c r="K6" s="15"/>
      <c r="L6" s="15"/>
      <c r="M6" s="15"/>
      <c r="N6" s="15"/>
      <c r="O6" s="15"/>
      <c r="P6" s="1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s="12"/>
      <c r="BP6" s="12"/>
      <c r="BQ6" s="12"/>
      <c r="BR6" s="12"/>
      <c r="BS6" s="12"/>
      <c r="BT6" s="12"/>
      <c r="BU6" s="12"/>
      <c r="BV6" s="12"/>
      <c r="BW6" s="12"/>
      <c r="BX6" s="12"/>
      <c r="BY6" s="12"/>
      <c r="BZ6" s="12"/>
      <c r="CA6" s="12"/>
      <c r="CB6" s="12"/>
      <c r="CC6" s="12"/>
    </row>
    <row r="7" spans="1:81" s="18" customFormat="1" ht="15" customHeight="1">
      <c r="A7" s="22" t="s">
        <v>107</v>
      </c>
      <c r="B7" s="15"/>
      <c r="C7" s="15"/>
      <c r="D7" s="15"/>
      <c r="E7" s="15"/>
      <c r="F7" s="15"/>
      <c r="G7" s="15"/>
      <c r="H7" s="15"/>
      <c r="I7" s="15"/>
      <c r="J7" s="15"/>
      <c r="K7" s="15"/>
      <c r="L7" s="15"/>
      <c r="M7" s="15"/>
      <c r="N7" s="15"/>
      <c r="O7" s="15"/>
      <c r="P7" s="1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s="12"/>
      <c r="BP7" s="12"/>
      <c r="BQ7" s="12"/>
      <c r="BR7" s="12"/>
      <c r="BS7" s="12"/>
      <c r="BT7" s="12"/>
      <c r="BU7" s="12"/>
      <c r="BV7" s="12"/>
      <c r="BW7" s="12"/>
      <c r="BX7" s="12"/>
      <c r="BY7" s="12"/>
      <c r="BZ7" s="12"/>
      <c r="CA7" s="12"/>
      <c r="CB7" s="12"/>
      <c r="CC7" s="12"/>
    </row>
    <row r="8" spans="1:81" s="18" customFormat="1" ht="1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row>
    <row r="9" spans="1:81" s="18" customFormat="1" ht="13.5" thickBot="1">
      <c r="A9" s="16" t="s">
        <v>141</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81" ht="24.95" customHeight="1" thickTop="1">
      <c r="A10" s="1649" t="s">
        <v>72</v>
      </c>
      <c r="B10" s="54"/>
      <c r="C10" s="1645" t="s">
        <v>113</v>
      </c>
      <c r="D10" s="1646"/>
      <c r="E10" s="56" t="s">
        <v>108</v>
      </c>
      <c r="F10" s="56"/>
      <c r="G10" s="56"/>
      <c r="H10" s="56"/>
      <c r="I10" s="57" t="s">
        <v>109</v>
      </c>
      <c r="J10" s="56"/>
      <c r="K10" s="56"/>
      <c r="L10" s="56"/>
      <c r="M10" s="58" t="s">
        <v>110</v>
      </c>
      <c r="N10" s="59"/>
      <c r="O10" s="58" t="s">
        <v>111</v>
      </c>
      <c r="P10" s="60"/>
    </row>
    <row r="11" spans="1:81" ht="24.95" customHeight="1">
      <c r="A11" s="1650"/>
      <c r="B11" s="32" t="s">
        <v>112</v>
      </c>
      <c r="C11" s="1647"/>
      <c r="D11" s="1648"/>
      <c r="E11" s="63" t="s">
        <v>114</v>
      </c>
      <c r="F11" s="63"/>
      <c r="G11" s="63" t="s">
        <v>115</v>
      </c>
      <c r="H11" s="63"/>
      <c r="I11" s="63" t="s">
        <v>114</v>
      </c>
      <c r="J11" s="63"/>
      <c r="K11" s="63" t="s">
        <v>115</v>
      </c>
      <c r="L11" s="63"/>
      <c r="M11" s="64" t="s">
        <v>704</v>
      </c>
      <c r="N11" s="65"/>
      <c r="O11" s="64" t="s">
        <v>116</v>
      </c>
      <c r="P11" s="66"/>
    </row>
    <row r="12" spans="1:81" ht="24.95" customHeight="1" thickBot="1">
      <c r="A12" s="1651"/>
      <c r="B12" s="32"/>
      <c r="C12" s="67" t="s">
        <v>117</v>
      </c>
      <c r="D12" s="68" t="s">
        <v>73</v>
      </c>
      <c r="E12" s="67" t="s">
        <v>118</v>
      </c>
      <c r="F12" s="68" t="s">
        <v>73</v>
      </c>
      <c r="G12" s="67" t="s">
        <v>118</v>
      </c>
      <c r="H12" s="68" t="s">
        <v>73</v>
      </c>
      <c r="I12" s="67" t="s">
        <v>118</v>
      </c>
      <c r="J12" s="68" t="s">
        <v>73</v>
      </c>
      <c r="K12" s="68" t="s">
        <v>118</v>
      </c>
      <c r="L12" s="68" t="s">
        <v>73</v>
      </c>
      <c r="M12" s="67" t="s">
        <v>118</v>
      </c>
      <c r="N12" s="68" t="s">
        <v>73</v>
      </c>
      <c r="O12" s="67" t="s">
        <v>118</v>
      </c>
      <c r="P12" s="69" t="s">
        <v>73</v>
      </c>
    </row>
    <row r="13" spans="1:81" ht="18" customHeight="1" thickTop="1">
      <c r="A13" s="35" t="s">
        <v>74</v>
      </c>
      <c r="B13" s="70" t="s">
        <v>75</v>
      </c>
      <c r="C13" s="73">
        <f>+'Q6 DIST'!D11</f>
        <v>27054</v>
      </c>
      <c r="D13" s="1089">
        <f>+C13/C$35</f>
        <v>6.3041188587620117E-2</v>
      </c>
      <c r="E13" s="73">
        <f>+'Q50 RLPV'!E13</f>
        <v>941.26069034</v>
      </c>
      <c r="F13" s="1089">
        <f t="shared" ref="F13:F35" si="0">+E13/E$35</f>
        <v>3.5894821634494672E-2</v>
      </c>
      <c r="G13" s="73">
        <f>+'Q48 RLNV'!E13</f>
        <v>519.16648449000002</v>
      </c>
      <c r="H13" s="1089">
        <f t="shared" ref="H13:H35" si="1">+G13/G$35</f>
        <v>2.2545113424133161E-2</v>
      </c>
      <c r="I13" s="73">
        <f>+'Q54 LTTV'!E13</f>
        <v>832.65440660000002</v>
      </c>
      <c r="J13" s="1089">
        <f t="shared" ref="J13:J35" si="2">+I13/I$35</f>
        <v>4.2911112164212943E-2</v>
      </c>
      <c r="K13" s="75">
        <f>+'Q52 PFTV'!E13</f>
        <v>408.34692713999999</v>
      </c>
      <c r="L13" s="1089">
        <f t="shared" ref="L13:L35" si="3">+K13/K$35</f>
        <v>2.6258182297467181E-2</v>
      </c>
      <c r="M13" s="73">
        <f>+'Q56 MCTV'!E13</f>
        <v>705.48088611000003</v>
      </c>
      <c r="N13" s="1089">
        <f t="shared" ref="N13:N35" si="4">+M13/M$35</f>
        <v>4.7556347010149345E-2</v>
      </c>
      <c r="O13" s="73">
        <f>+'Q62 IRCV'!E13</f>
        <v>118.36382673</v>
      </c>
      <c r="P13" s="1088">
        <f t="shared" ref="P13:P35" si="5">+O13/O$35</f>
        <v>4.2590156633183295E-2</v>
      </c>
    </row>
    <row r="14" spans="1:81" ht="18" customHeight="1">
      <c r="A14" s="37" t="s">
        <v>76</v>
      </c>
      <c r="B14" s="77" t="s">
        <v>77</v>
      </c>
      <c r="C14" s="73">
        <f>+'Q6 DIST'!D12</f>
        <v>5055</v>
      </c>
      <c r="D14" s="1089">
        <f>+C14/C$35</f>
        <v>1.1779153112679075E-2</v>
      </c>
      <c r="E14" s="73">
        <f>+'Q50 RLPV'!E14</f>
        <v>162.97095808</v>
      </c>
      <c r="F14" s="1089">
        <f t="shared" si="0"/>
        <v>6.2148706855815385E-3</v>
      </c>
      <c r="G14" s="73">
        <f>+'Q48 RLNV'!E14</f>
        <v>85.584675879999992</v>
      </c>
      <c r="H14" s="1089">
        <f t="shared" si="1"/>
        <v>3.7165654616124187E-3</v>
      </c>
      <c r="I14" s="73">
        <f>+'Q54 LTTV'!E14</f>
        <v>185.68762117</v>
      </c>
      <c r="J14" s="1089">
        <f t="shared" si="2"/>
        <v>9.5694711712004908E-3</v>
      </c>
      <c r="K14" s="75">
        <f>+'Q52 PFTV'!E14</f>
        <v>67.887100920000009</v>
      </c>
      <c r="L14" s="1089">
        <f t="shared" si="3"/>
        <v>4.365385786269816E-3</v>
      </c>
      <c r="M14" s="73">
        <f>+'Q56 MCTV'!E14</f>
        <v>125.67679344</v>
      </c>
      <c r="N14" s="1089">
        <f t="shared" si="4"/>
        <v>8.4718513536362443E-3</v>
      </c>
      <c r="O14" s="73">
        <f>+'Q62 IRCV'!E14</f>
        <v>14.65401524</v>
      </c>
      <c r="P14" s="1088">
        <f t="shared" si="5"/>
        <v>5.2728677470045759E-3</v>
      </c>
    </row>
    <row r="15" spans="1:81" ht="18" customHeight="1">
      <c r="A15" s="37" t="s">
        <v>78</v>
      </c>
      <c r="B15" s="77" t="s">
        <v>79</v>
      </c>
      <c r="C15" s="73">
        <f>+'Q6 DIST'!D13</f>
        <v>32435</v>
      </c>
      <c r="D15" s="1089">
        <f t="shared" ref="D15:D35" si="6">+C15/C$35</f>
        <v>7.557998639164111E-2</v>
      </c>
      <c r="E15" s="73">
        <f>+'Q50 RLPV'!E15</f>
        <v>1006.28255926</v>
      </c>
      <c r="F15" s="1089">
        <f t="shared" si="0"/>
        <v>3.8374419912822672E-2</v>
      </c>
      <c r="G15" s="73">
        <f>+'Q48 RLNV'!E15</f>
        <v>576.91199950999999</v>
      </c>
      <c r="H15" s="1089">
        <f t="shared" si="1"/>
        <v>2.5052746764794159E-2</v>
      </c>
      <c r="I15" s="73">
        <f>+'Q54 LTTV'!E15</f>
        <v>1062.7135400700001</v>
      </c>
      <c r="J15" s="1089">
        <f t="shared" si="2"/>
        <v>5.4767283467075309E-2</v>
      </c>
      <c r="K15" s="75">
        <f>+'Q52 PFTV'!E15</f>
        <v>404.89464568</v>
      </c>
      <c r="L15" s="1089">
        <f t="shared" si="3"/>
        <v>2.6036188130512752E-2</v>
      </c>
      <c r="M15" s="73">
        <f>+'Q56 MCTV'!E15</f>
        <v>933.42392547999998</v>
      </c>
      <c r="N15" s="1089">
        <f t="shared" si="4"/>
        <v>6.2921948675986175E-2</v>
      </c>
      <c r="O15" s="73">
        <f>+'Q62 IRCV'!E15</f>
        <v>176.40641540999999</v>
      </c>
      <c r="P15" s="1088">
        <f t="shared" si="5"/>
        <v>6.3475278478015276E-2</v>
      </c>
    </row>
    <row r="16" spans="1:81" ht="18" customHeight="1">
      <c r="A16" s="37" t="s">
        <v>80</v>
      </c>
      <c r="B16" s="77" t="s">
        <v>81</v>
      </c>
      <c r="C16" s="73">
        <f>+'Q6 DIST'!D14</f>
        <v>4340</v>
      </c>
      <c r="D16" s="1089">
        <f t="shared" si="6"/>
        <v>1.0113061228294201E-2</v>
      </c>
      <c r="E16" s="73">
        <f>+'Q50 RLPV'!E16</f>
        <v>62.026674899999996</v>
      </c>
      <c r="F16" s="1089">
        <f t="shared" si="0"/>
        <v>2.3653770469390994E-3</v>
      </c>
      <c r="G16" s="73">
        <f>+'Q48 RLNV'!E16</f>
        <v>46.275327689999997</v>
      </c>
      <c r="H16" s="1089">
        <f t="shared" si="1"/>
        <v>2.009533632616601E-3</v>
      </c>
      <c r="I16" s="73">
        <f>+'Q54 LTTV'!E16</f>
        <v>76.263616959999993</v>
      </c>
      <c r="J16" s="1089">
        <f t="shared" si="2"/>
        <v>3.9302699841366959E-3</v>
      </c>
      <c r="K16" s="75">
        <f>+'Q52 PFTV'!E16</f>
        <v>42.957257820000002</v>
      </c>
      <c r="L16" s="1089">
        <f t="shared" si="3"/>
        <v>2.7623068324207928E-3</v>
      </c>
      <c r="M16" s="73">
        <f>+'Q56 MCTV'!E16</f>
        <v>50.925337149999997</v>
      </c>
      <c r="N16" s="1089">
        <f t="shared" si="4"/>
        <v>3.4328683495141983E-3</v>
      </c>
      <c r="O16" s="73">
        <f>+'Q62 IRCV'!E16</f>
        <v>9.4891439600000016</v>
      </c>
      <c r="P16" s="1088">
        <f t="shared" si="5"/>
        <v>3.414422621643683E-3</v>
      </c>
    </row>
    <row r="17" spans="1:16" ht="18" customHeight="1">
      <c r="A17" s="37" t="s">
        <v>82</v>
      </c>
      <c r="B17" s="77" t="s">
        <v>83</v>
      </c>
      <c r="C17" s="73">
        <f>+'Q6 DIST'!D15</f>
        <v>6705</v>
      </c>
      <c r="D17" s="1089">
        <f t="shared" si="6"/>
        <v>1.5623980538182631E-2</v>
      </c>
      <c r="E17" s="73">
        <f>+'Q50 RLPV'!E17</f>
        <v>142.62736727999999</v>
      </c>
      <c r="F17" s="1089">
        <f t="shared" si="0"/>
        <v>5.4390711959551577E-3</v>
      </c>
      <c r="G17" s="73">
        <f>+'Q48 RLNV'!E17</f>
        <v>98.896488269999992</v>
      </c>
      <c r="H17" s="1089">
        <f t="shared" si="1"/>
        <v>4.2946388334098072E-3</v>
      </c>
      <c r="I17" s="73">
        <f>+'Q54 LTTV'!E17</f>
        <v>174.67210696000001</v>
      </c>
      <c r="J17" s="1089">
        <f t="shared" si="2"/>
        <v>9.0017831099051329E-3</v>
      </c>
      <c r="K17" s="75">
        <f>+'Q52 PFTV'!E17</f>
        <v>86.230591180000005</v>
      </c>
      <c r="L17" s="1089">
        <f t="shared" si="3"/>
        <v>5.5449384636767811E-3</v>
      </c>
      <c r="M17" s="73">
        <f>+'Q56 MCTV'!E17</f>
        <v>108.85883969</v>
      </c>
      <c r="N17" s="1089">
        <f t="shared" si="4"/>
        <v>7.3381559406453731E-3</v>
      </c>
      <c r="O17" s="73">
        <f>+'Q62 IRCV'!E17</f>
        <v>20.085787679999999</v>
      </c>
      <c r="P17" s="1088">
        <f t="shared" si="5"/>
        <v>7.2273503402644108E-3</v>
      </c>
    </row>
    <row r="18" spans="1:16" ht="18" customHeight="1">
      <c r="A18" s="37" t="s">
        <v>84</v>
      </c>
      <c r="B18" s="77" t="s">
        <v>85</v>
      </c>
      <c r="C18" s="73">
        <f>+'Q6 DIST'!D16</f>
        <v>15327</v>
      </c>
      <c r="D18" s="1089">
        <f t="shared" si="6"/>
        <v>3.5714951485268487E-2</v>
      </c>
      <c r="E18" s="73">
        <f>+'Q50 RLPV'!E18</f>
        <v>417.98121393999998</v>
      </c>
      <c r="F18" s="1089">
        <f t="shared" si="0"/>
        <v>1.5939644856013669E-2</v>
      </c>
      <c r="G18" s="73">
        <f>+'Q48 RLNV'!E18</f>
        <v>262.23705274000002</v>
      </c>
      <c r="H18" s="1089">
        <f t="shared" si="1"/>
        <v>1.138780001147699E-2</v>
      </c>
      <c r="I18" s="73">
        <f>+'Q54 LTTV'!E18</f>
        <v>492.13942236000003</v>
      </c>
      <c r="J18" s="1089">
        <f t="shared" si="2"/>
        <v>2.5362563130547335E-2</v>
      </c>
      <c r="K18" s="75">
        <f>+'Q52 PFTV'!E18</f>
        <v>232.87417036000002</v>
      </c>
      <c r="L18" s="1089">
        <f t="shared" si="3"/>
        <v>1.4974650257592996E-2</v>
      </c>
      <c r="M18" s="73">
        <f>+'Q56 MCTV'!E18</f>
        <v>297.70073536000001</v>
      </c>
      <c r="N18" s="1089">
        <f t="shared" si="4"/>
        <v>2.0067956134178416E-2</v>
      </c>
      <c r="O18" s="73">
        <f>+'Q62 IRCV'!E18</f>
        <v>55.239807420000005</v>
      </c>
      <c r="P18" s="1088">
        <f t="shared" si="5"/>
        <v>1.9876613619221408E-2</v>
      </c>
    </row>
    <row r="19" spans="1:16" ht="18" customHeight="1">
      <c r="A19" s="37" t="s">
        <v>86</v>
      </c>
      <c r="B19" s="77" t="s">
        <v>87</v>
      </c>
      <c r="C19" s="73">
        <f>+'Q6 DIST'!D17</f>
        <v>6507</v>
      </c>
      <c r="D19" s="1089">
        <f t="shared" si="6"/>
        <v>1.5162601247122204E-2</v>
      </c>
      <c r="E19" s="73">
        <f>+'Q50 RLPV'!E19</f>
        <v>73.462249</v>
      </c>
      <c r="F19" s="1089">
        <f t="shared" si="0"/>
        <v>2.8014707846466362E-3</v>
      </c>
      <c r="G19" s="73">
        <f>+'Q48 RLNV'!E19</f>
        <v>108.20075946</v>
      </c>
      <c r="H19" s="1089">
        <f t="shared" si="1"/>
        <v>4.6986823446420606E-3</v>
      </c>
      <c r="I19" s="73">
        <f>+'Q54 LTTV'!E19</f>
        <v>95.01565712</v>
      </c>
      <c r="J19" s="1089">
        <f t="shared" si="2"/>
        <v>4.8966623940433704E-3</v>
      </c>
      <c r="K19" s="75">
        <f>+'Q52 PFTV'!E19</f>
        <v>99.908052689999991</v>
      </c>
      <c r="L19" s="1089">
        <f t="shared" si="3"/>
        <v>6.4244486395254631E-3</v>
      </c>
      <c r="M19" s="73">
        <f>+'Q56 MCTV'!E19</f>
        <v>71.803967200000002</v>
      </c>
      <c r="N19" s="1089">
        <f t="shared" si="4"/>
        <v>4.8402932639285559E-3</v>
      </c>
      <c r="O19" s="73">
        <f>+'Q62 IRCV'!E19</f>
        <v>13.60666741</v>
      </c>
      <c r="P19" s="1088">
        <f t="shared" si="5"/>
        <v>4.8960067637003005E-3</v>
      </c>
    </row>
    <row r="20" spans="1:16" ht="18" customHeight="1">
      <c r="A20" s="37" t="s">
        <v>88</v>
      </c>
      <c r="B20" s="77" t="s">
        <v>89</v>
      </c>
      <c r="C20" s="73">
        <f>+'Q6 DIST'!D18</f>
        <v>21330</v>
      </c>
      <c r="D20" s="1089">
        <f t="shared" si="6"/>
        <v>4.9703132718782329E-2</v>
      </c>
      <c r="E20" s="73">
        <f>+'Q50 RLPV'!E20</f>
        <v>222.61257040000001</v>
      </c>
      <c r="F20" s="1089">
        <f t="shared" si="0"/>
        <v>8.4892937632591748E-3</v>
      </c>
      <c r="G20" s="73">
        <f>+'Q48 RLNV'!E20</f>
        <v>705.92706538999994</v>
      </c>
      <c r="H20" s="1089">
        <f t="shared" si="1"/>
        <v>3.0655302747474581E-2</v>
      </c>
      <c r="I20" s="73">
        <f>+'Q54 LTTV'!E20</f>
        <v>292.36856697000002</v>
      </c>
      <c r="J20" s="1089">
        <f t="shared" si="2"/>
        <v>1.5067307962457943E-2</v>
      </c>
      <c r="K20" s="75">
        <f>+'Q52 PFTV'!E20</f>
        <v>378.89196336999998</v>
      </c>
      <c r="L20" s="1089">
        <f t="shared" si="3"/>
        <v>2.4364121740540833E-2</v>
      </c>
      <c r="M20" s="73">
        <f>+'Q56 MCTV'!E20</f>
        <v>237.60581740999999</v>
      </c>
      <c r="N20" s="1089">
        <f t="shared" si="4"/>
        <v>1.6016967896445997E-2</v>
      </c>
      <c r="O20" s="73">
        <f>+'Q62 IRCV'!E20</f>
        <v>46.794998880000001</v>
      </c>
      <c r="P20" s="1088">
        <f t="shared" si="5"/>
        <v>1.6837968043185089E-2</v>
      </c>
    </row>
    <row r="21" spans="1:16" ht="18" customHeight="1">
      <c r="A21" s="37" t="s">
        <v>90</v>
      </c>
      <c r="B21" s="77" t="s">
        <v>91</v>
      </c>
      <c r="C21" s="73">
        <f>+'Q6 DIST'!D19</f>
        <v>5146</v>
      </c>
      <c r="D21" s="1089">
        <f t="shared" si="6"/>
        <v>1.1991201170691697E-2</v>
      </c>
      <c r="E21" s="73">
        <f>+'Q50 RLPV'!E21</f>
        <v>65.345669090000001</v>
      </c>
      <c r="F21" s="1089">
        <f t="shared" si="0"/>
        <v>2.4919463445615686E-3</v>
      </c>
      <c r="G21" s="73">
        <f>+'Q48 RLNV'!E21</f>
        <v>40.800973190000001</v>
      </c>
      <c r="H21" s="1089">
        <f t="shared" si="1"/>
        <v>1.7718065319397257E-3</v>
      </c>
      <c r="I21" s="73">
        <f>+'Q54 LTTV'!E21</f>
        <v>83.944343910000001</v>
      </c>
      <c r="J21" s="1089">
        <f t="shared" si="2"/>
        <v>4.326098713368985E-3</v>
      </c>
      <c r="K21" s="75">
        <f>+'Q52 PFTV'!E21</f>
        <v>34.929479439999994</v>
      </c>
      <c r="L21" s="1089">
        <f t="shared" si="3"/>
        <v>2.2460916875632541E-3</v>
      </c>
      <c r="M21" s="73">
        <f>+'Q56 MCTV'!E21</f>
        <v>71.80333444</v>
      </c>
      <c r="N21" s="1089">
        <f t="shared" si="4"/>
        <v>4.8402506096841581E-3</v>
      </c>
      <c r="O21" s="73">
        <f>+'Q62 IRCV'!E21</f>
        <v>11.659350249999999</v>
      </c>
      <c r="P21" s="1088">
        <f t="shared" si="5"/>
        <v>4.1953151322268404E-3</v>
      </c>
    </row>
    <row r="22" spans="1:16" ht="18" customHeight="1">
      <c r="A22" s="40">
        <v>10</v>
      </c>
      <c r="B22" s="77" t="s">
        <v>92</v>
      </c>
      <c r="C22" s="73">
        <f>+'Q6 DIST'!D20</f>
        <v>21150</v>
      </c>
      <c r="D22" s="1089">
        <f t="shared" si="6"/>
        <v>4.9283696999636487E-2</v>
      </c>
      <c r="E22" s="73">
        <f>+'Q50 RLPV'!E22</f>
        <v>553.98163903</v>
      </c>
      <c r="F22" s="1089">
        <f t="shared" si="0"/>
        <v>2.1125998701362978E-2</v>
      </c>
      <c r="G22" s="73">
        <f>+'Q48 RLNV'!E22</f>
        <v>310.11061814999999</v>
      </c>
      <c r="H22" s="1089">
        <f t="shared" si="1"/>
        <v>1.3466738067823916E-2</v>
      </c>
      <c r="I22" s="73">
        <f>+'Q54 LTTV'!E22</f>
        <v>514.5884413</v>
      </c>
      <c r="J22" s="1089">
        <f t="shared" si="2"/>
        <v>2.6519480528780292E-2</v>
      </c>
      <c r="K22" s="75">
        <f>+'Q52 PFTV'!E22</f>
        <v>253.27811578000001</v>
      </c>
      <c r="L22" s="1089">
        <f t="shared" si="3"/>
        <v>1.6286697643815261E-2</v>
      </c>
      <c r="M22" s="73">
        <f>+'Q56 MCTV'!E22</f>
        <v>449.83029229000005</v>
      </c>
      <c r="N22" s="1089">
        <f t="shared" si="4"/>
        <v>3.0322983793050096E-2</v>
      </c>
      <c r="O22" s="73">
        <f>+'Q62 IRCV'!E22</f>
        <v>78.919298730000008</v>
      </c>
      <c r="P22" s="1088">
        <f t="shared" si="5"/>
        <v>2.8397065109755967E-2</v>
      </c>
    </row>
    <row r="23" spans="1:16" ht="18" customHeight="1">
      <c r="A23" s="41">
        <f t="shared" ref="A23:A34" si="7">A22+1</f>
        <v>11</v>
      </c>
      <c r="B23" s="78" t="s">
        <v>93</v>
      </c>
      <c r="C23" s="73">
        <f>+'Q6 DIST'!D21</f>
        <v>119529</v>
      </c>
      <c r="D23" s="1089">
        <f t="shared" si="6"/>
        <v>0.27852628929879669</v>
      </c>
      <c r="E23" s="73">
        <f>+'Q50 RLPV'!E23</f>
        <v>13769.759551059999</v>
      </c>
      <c r="F23" s="1089">
        <f t="shared" si="0"/>
        <v>0.52510751602368677</v>
      </c>
      <c r="G23" s="73">
        <f>+'Q48 RLNV'!E23</f>
        <v>11515.224875899999</v>
      </c>
      <c r="H23" s="1089">
        <f t="shared" si="1"/>
        <v>0.50005549026646723</v>
      </c>
      <c r="I23" s="73">
        <f>+'Q54 LTTV'!E23</f>
        <v>9420.4317391900004</v>
      </c>
      <c r="J23" s="1089">
        <f t="shared" si="2"/>
        <v>0.48548497406786401</v>
      </c>
      <c r="K23" s="75">
        <f>+'Q52 PFTV'!E23</f>
        <v>8283.8498371799997</v>
      </c>
      <c r="L23" s="1089">
        <f t="shared" si="3"/>
        <v>0.53268146444246622</v>
      </c>
      <c r="M23" s="73">
        <f>+'Q56 MCTV'!E23</f>
        <v>6416.8815800800003</v>
      </c>
      <c r="N23" s="1089">
        <f t="shared" si="4"/>
        <v>0.43256090016553367</v>
      </c>
      <c r="O23" s="73">
        <f>+'Q62 IRCV'!E23</f>
        <v>1361.46218922</v>
      </c>
      <c r="P23" s="1088">
        <f t="shared" si="5"/>
        <v>0.48988689780456235</v>
      </c>
    </row>
    <row r="24" spans="1:16" ht="18" customHeight="1">
      <c r="A24" s="41">
        <f t="shared" si="7"/>
        <v>12</v>
      </c>
      <c r="B24" s="78" t="s">
        <v>94</v>
      </c>
      <c r="C24" s="73">
        <f>+'Q6 DIST'!D22</f>
        <v>3949</v>
      </c>
      <c r="D24" s="1089">
        <f t="shared" si="6"/>
        <v>9.2019536383718438E-3</v>
      </c>
      <c r="E24" s="73">
        <f>+'Q50 RLPV'!E24</f>
        <v>75.442084230000006</v>
      </c>
      <c r="F24" s="1089">
        <f t="shared" si="0"/>
        <v>2.8769714755560471E-3</v>
      </c>
      <c r="G24" s="73">
        <f>+'Q48 RLNV'!E24</f>
        <v>68.721602050000001</v>
      </c>
      <c r="H24" s="1089">
        <f t="shared" si="1"/>
        <v>2.984276449253794E-3</v>
      </c>
      <c r="I24" s="73">
        <f>+'Q54 LTTV'!E24</f>
        <v>75.470058049999992</v>
      </c>
      <c r="J24" s="1089">
        <f t="shared" si="2"/>
        <v>3.8893736709412034E-3</v>
      </c>
      <c r="K24" s="75">
        <f>+'Q52 PFTV'!E24</f>
        <v>51.723554119999996</v>
      </c>
      <c r="L24" s="1089">
        <f t="shared" si="3"/>
        <v>3.326011346940363E-3</v>
      </c>
      <c r="M24" s="73">
        <f>+'Q56 MCTV'!E24</f>
        <v>65.469940539999996</v>
      </c>
      <c r="N24" s="1089">
        <f t="shared" si="4"/>
        <v>4.4133175998883395E-3</v>
      </c>
      <c r="O24" s="73">
        <f>+'Q62 IRCV'!E24</f>
        <v>12.45977967</v>
      </c>
      <c r="P24" s="1088">
        <f t="shared" si="5"/>
        <v>4.4833289225326553E-3</v>
      </c>
    </row>
    <row r="25" spans="1:16" ht="18" customHeight="1">
      <c r="A25" s="41">
        <f t="shared" si="7"/>
        <v>13</v>
      </c>
      <c r="B25" s="78" t="s">
        <v>95</v>
      </c>
      <c r="C25" s="73">
        <f>+'Q6 DIST'!D23</f>
        <v>74687</v>
      </c>
      <c r="D25" s="1089">
        <f t="shared" si="6"/>
        <v>0.17403553086580853</v>
      </c>
      <c r="E25" s="73">
        <f>+'Q50 RLPV'!E25</f>
        <v>3573.4964423400002</v>
      </c>
      <c r="F25" s="1089">
        <f t="shared" si="0"/>
        <v>0.13627469916220783</v>
      </c>
      <c r="G25" s="73">
        <f>+'Q48 RLNV'!E25</f>
        <v>4829.29097602</v>
      </c>
      <c r="H25" s="1089">
        <f t="shared" si="1"/>
        <v>0.20971483342085961</v>
      </c>
      <c r="I25" s="73">
        <f>+'Q54 LTTV'!E25</f>
        <v>2602.8212068499997</v>
      </c>
      <c r="J25" s="1089">
        <f t="shared" si="2"/>
        <v>0.13413722651946203</v>
      </c>
      <c r="K25" s="75">
        <f>+'Q52 PFTV'!E25</f>
        <v>2868.03733362</v>
      </c>
      <c r="L25" s="1089">
        <f t="shared" si="3"/>
        <v>0.18442515943389515</v>
      </c>
      <c r="M25" s="73">
        <f>+'Q56 MCTV'!E25</f>
        <v>2198.7483615000001</v>
      </c>
      <c r="N25" s="1089">
        <f t="shared" si="4"/>
        <v>0.14821725453691087</v>
      </c>
      <c r="O25" s="73">
        <f>+'Q62 IRCV'!E25</f>
        <v>396.41262105999999</v>
      </c>
      <c r="P25" s="1088">
        <f t="shared" si="5"/>
        <v>0.14263881194740868</v>
      </c>
    </row>
    <row r="26" spans="1:16" ht="18" customHeight="1">
      <c r="A26" s="41">
        <f t="shared" si="7"/>
        <v>14</v>
      </c>
      <c r="B26" s="78" t="s">
        <v>96</v>
      </c>
      <c r="C26" s="73">
        <f>+'Q6 DIST'!D24</f>
        <v>16673</v>
      </c>
      <c r="D26" s="1089">
        <f t="shared" si="6"/>
        <v>3.885139858510351E-2</v>
      </c>
      <c r="E26" s="73">
        <f>+'Q50 RLPV'!E26</f>
        <v>366.42380587999997</v>
      </c>
      <c r="F26" s="1089">
        <f t="shared" si="0"/>
        <v>1.397351157833257E-2</v>
      </c>
      <c r="G26" s="73">
        <f>+'Q48 RLNV'!E26</f>
        <v>252.37735890000002</v>
      </c>
      <c r="H26" s="1089">
        <f t="shared" si="1"/>
        <v>1.0959636941265725E-2</v>
      </c>
      <c r="I26" s="73">
        <f>+'Q54 LTTV'!E26</f>
        <v>403.348097</v>
      </c>
      <c r="J26" s="1089">
        <f t="shared" si="2"/>
        <v>2.0786673672050247E-2</v>
      </c>
      <c r="K26" s="75">
        <f>+'Q52 PFTV'!E26</f>
        <v>211.46303078</v>
      </c>
      <c r="L26" s="1089">
        <f t="shared" si="3"/>
        <v>1.3597836649062028E-2</v>
      </c>
      <c r="M26" s="73">
        <f>+'Q56 MCTV'!E26</f>
        <v>353.34568485</v>
      </c>
      <c r="N26" s="1089">
        <f t="shared" si="4"/>
        <v>2.3818972751935598E-2</v>
      </c>
      <c r="O26" s="73">
        <f>+'Q62 IRCV'!E26</f>
        <v>68.23167715000001</v>
      </c>
      <c r="P26" s="1088">
        <f t="shared" si="5"/>
        <v>2.4551401365149949E-2</v>
      </c>
    </row>
    <row r="27" spans="1:16" ht="18" customHeight="1">
      <c r="A27" s="41">
        <f t="shared" si="7"/>
        <v>15</v>
      </c>
      <c r="B27" s="78" t="s">
        <v>97</v>
      </c>
      <c r="C27" s="73">
        <f>+'Q6 DIST'!D25</f>
        <v>25685</v>
      </c>
      <c r="D27" s="1089">
        <f t="shared" si="6"/>
        <v>5.9851146923672022E-2</v>
      </c>
      <c r="E27" s="73">
        <f>+'Q50 RLPV'!E27</f>
        <v>821.08171819000006</v>
      </c>
      <c r="F27" s="1089">
        <f t="shared" si="0"/>
        <v>3.1311816295152464E-2</v>
      </c>
      <c r="G27" s="73">
        <f>+'Q48 RLNV'!E27</f>
        <v>1093.9057574799999</v>
      </c>
      <c r="H27" s="1089">
        <f t="shared" si="1"/>
        <v>4.75035082473124E-2</v>
      </c>
      <c r="I27" s="73">
        <f>+'Q54 LTTV'!E27</f>
        <v>750.03839385000003</v>
      </c>
      <c r="J27" s="1089">
        <f t="shared" si="2"/>
        <v>3.8653469423629509E-2</v>
      </c>
      <c r="K27" s="75">
        <f>+'Q52 PFTV'!E27</f>
        <v>723.38228158000004</v>
      </c>
      <c r="L27" s="1089">
        <f t="shared" si="3"/>
        <v>4.6516093444173574E-2</v>
      </c>
      <c r="M27" s="73">
        <f>+'Q56 MCTV'!E27</f>
        <v>701.11033225999995</v>
      </c>
      <c r="N27" s="1089">
        <f t="shared" si="4"/>
        <v>4.7261728715579793E-2</v>
      </c>
      <c r="O27" s="73">
        <f>+'Q62 IRCV'!E27</f>
        <v>130.70756302999999</v>
      </c>
      <c r="P27" s="1088">
        <f t="shared" si="5"/>
        <v>4.7031730355321689E-2</v>
      </c>
    </row>
    <row r="28" spans="1:16" ht="18" customHeight="1">
      <c r="A28" s="41">
        <f t="shared" si="7"/>
        <v>16</v>
      </c>
      <c r="B28" s="78" t="s">
        <v>98</v>
      </c>
      <c r="C28" s="73">
        <f>+'Q6 DIST'!D26</f>
        <v>8046</v>
      </c>
      <c r="D28" s="1089">
        <f t="shared" si="6"/>
        <v>1.8748776645819157E-2</v>
      </c>
      <c r="E28" s="73">
        <f>+'Q50 RLPV'!E28</f>
        <v>367.43420466000003</v>
      </c>
      <c r="F28" s="1089">
        <f t="shared" si="0"/>
        <v>1.4012042969646397E-2</v>
      </c>
      <c r="G28" s="73">
        <f>+'Q48 RLNV'!E28</f>
        <v>138.61859106</v>
      </c>
      <c r="H28" s="1089">
        <f t="shared" si="1"/>
        <v>6.0195947764448325E-3</v>
      </c>
      <c r="I28" s="73">
        <f>+'Q54 LTTV'!E28</f>
        <v>344.47179188999996</v>
      </c>
      <c r="J28" s="1089">
        <f t="shared" si="2"/>
        <v>1.7752464386224274E-2</v>
      </c>
      <c r="K28" s="75">
        <f>+'Q52 PFTV'!E28</f>
        <v>124.92211537999999</v>
      </c>
      <c r="L28" s="1089">
        <f t="shared" si="3"/>
        <v>8.0329432171988811E-3</v>
      </c>
      <c r="M28" s="73">
        <f>+'Q56 MCTV'!E28</f>
        <v>323.52857498000003</v>
      </c>
      <c r="N28" s="1089">
        <f t="shared" si="4"/>
        <v>2.1809006427211709E-2</v>
      </c>
      <c r="O28" s="73">
        <f>+'Q62 IRCV'!E28</f>
        <v>66.172503169999999</v>
      </c>
      <c r="P28" s="1088">
        <f t="shared" si="5"/>
        <v>2.3810460954840049E-2</v>
      </c>
    </row>
    <row r="29" spans="1:16" ht="18" customHeight="1">
      <c r="A29" s="41">
        <f t="shared" si="7"/>
        <v>17</v>
      </c>
      <c r="B29" s="78" t="s">
        <v>99</v>
      </c>
      <c r="C29" s="73">
        <f>+'Q6 DIST'!D27</f>
        <v>6034</v>
      </c>
      <c r="D29" s="1089">
        <f t="shared" si="6"/>
        <v>1.4060417385144519E-2</v>
      </c>
      <c r="E29" s="73">
        <f>+'Q50 RLPV'!E29</f>
        <v>109.53782468999999</v>
      </c>
      <c r="F29" s="1089">
        <f t="shared" si="0"/>
        <v>4.1772069309065117E-3</v>
      </c>
      <c r="G29" s="73">
        <f>+'Q48 RLNV'!E29</f>
        <v>88.627371580000002</v>
      </c>
      <c r="H29" s="1089">
        <f t="shared" si="1"/>
        <v>3.8486963323850366E-3</v>
      </c>
      <c r="I29" s="73">
        <f>+'Q54 LTTV'!E29</f>
        <v>140.69092289</v>
      </c>
      <c r="J29" s="1089">
        <f t="shared" si="2"/>
        <v>7.2505518793460786E-3</v>
      </c>
      <c r="K29" s="75">
        <f>+'Q52 PFTV'!E29</f>
        <v>86.362997969999995</v>
      </c>
      <c r="L29" s="1089">
        <f t="shared" si="3"/>
        <v>5.5534526985054665E-3</v>
      </c>
      <c r="M29" s="73">
        <f>+'Q56 MCTV'!E29</f>
        <v>103.75195595999999</v>
      </c>
      <c r="N29" s="1089">
        <f t="shared" si="4"/>
        <v>6.9939017736139813E-3</v>
      </c>
      <c r="O29" s="73">
        <f>+'Q62 IRCV'!E29</f>
        <v>20.804481620000001</v>
      </c>
      <c r="P29" s="1088">
        <f t="shared" si="5"/>
        <v>7.4859537355884114E-3</v>
      </c>
    </row>
    <row r="30" spans="1:16" ht="18" customHeight="1">
      <c r="A30" s="41">
        <f t="shared" si="7"/>
        <v>18</v>
      </c>
      <c r="B30" s="78" t="s">
        <v>100</v>
      </c>
      <c r="C30" s="73">
        <f>+'Q6 DIST'!D28</f>
        <v>11933</v>
      </c>
      <c r="D30" s="1089">
        <f t="shared" si="6"/>
        <v>2.7806257980929654E-2</v>
      </c>
      <c r="E30" s="73">
        <f>+'Q50 RLPV'!E30</f>
        <v>487.62578771</v>
      </c>
      <c r="F30" s="1089">
        <f t="shared" si="0"/>
        <v>1.8595529223586225E-2</v>
      </c>
      <c r="G30" s="73">
        <f>+'Q48 RLNV'!E30</f>
        <v>392.72786851999996</v>
      </c>
      <c r="H30" s="1089">
        <f t="shared" si="1"/>
        <v>1.7054441311440238E-2</v>
      </c>
      <c r="I30" s="73">
        <f>+'Q54 LTTV'!E30</f>
        <v>384.18006848000005</v>
      </c>
      <c r="J30" s="1089">
        <f t="shared" si="2"/>
        <v>1.9798843168459718E-2</v>
      </c>
      <c r="K30" s="75">
        <f>+'Q52 PFTV'!E30</f>
        <v>186.85348256999998</v>
      </c>
      <c r="L30" s="1089">
        <f t="shared" si="3"/>
        <v>1.2015353813492802E-2</v>
      </c>
      <c r="M30" s="73">
        <f>+'Q56 MCTV'!E30</f>
        <v>322.59176658999996</v>
      </c>
      <c r="N30" s="1089">
        <f t="shared" si="4"/>
        <v>2.1745856332355824E-2</v>
      </c>
      <c r="O30" s="73">
        <f>+'Q62 IRCV'!E30</f>
        <v>58.008446929999998</v>
      </c>
      <c r="P30" s="1088">
        <f t="shared" si="5"/>
        <v>2.0872836820594407E-2</v>
      </c>
    </row>
    <row r="31" spans="1:16" ht="18" customHeight="1">
      <c r="A31" s="41">
        <f t="shared" si="7"/>
        <v>19</v>
      </c>
      <c r="B31" s="78" t="s">
        <v>101</v>
      </c>
      <c r="C31" s="73">
        <f>+'Q6 DIST'!D29</f>
        <v>1519</v>
      </c>
      <c r="D31" s="1089">
        <f t="shared" si="6"/>
        <v>3.5395714299029705E-3</v>
      </c>
      <c r="E31" s="73">
        <f>+'Q50 RLPV'!E31</f>
        <v>23.882725280000002</v>
      </c>
      <c r="F31" s="1089">
        <f t="shared" si="0"/>
        <v>9.1076380100562487E-4</v>
      </c>
      <c r="G31" s="73">
        <f>+'Q48 RLNV'!E31</f>
        <v>33.728918149999998</v>
      </c>
      <c r="H31" s="1089">
        <f t="shared" si="1"/>
        <v>1.4646983348935742E-3</v>
      </c>
      <c r="I31" s="73">
        <f>+'Q54 LTTV'!E31</f>
        <v>26.34333732</v>
      </c>
      <c r="J31" s="1089">
        <f t="shared" si="2"/>
        <v>1.3576123462002666E-3</v>
      </c>
      <c r="K31" s="75">
        <f>+'Q52 PFTV'!E31</f>
        <v>20.010547129999999</v>
      </c>
      <c r="L31" s="1089">
        <f t="shared" si="3"/>
        <v>1.2867504552849338E-3</v>
      </c>
      <c r="M31" s="73">
        <f>+'Q56 MCTV'!E31</f>
        <v>23.454212260000002</v>
      </c>
      <c r="N31" s="1089">
        <f t="shared" si="4"/>
        <v>1.5810444748354873E-3</v>
      </c>
      <c r="O31" s="73">
        <f>+'Q62 IRCV'!E31</f>
        <v>3.3574454500000002</v>
      </c>
      <c r="P31" s="1088">
        <f t="shared" si="5"/>
        <v>1.2080897648658556E-3</v>
      </c>
    </row>
    <row r="32" spans="1:16" ht="18" customHeight="1">
      <c r="A32" s="41">
        <f t="shared" si="7"/>
        <v>20</v>
      </c>
      <c r="B32" s="77" t="s">
        <v>102</v>
      </c>
      <c r="C32" s="73">
        <f>+'Q6 DIST'!D30</f>
        <v>930</v>
      </c>
      <c r="D32" s="1089">
        <f t="shared" si="6"/>
        <v>2.1670845489201859E-3</v>
      </c>
      <c r="E32" s="73">
        <f>+'Q50 RLPV'!E32</f>
        <v>6.1874045999999998</v>
      </c>
      <c r="F32" s="1089">
        <f t="shared" si="0"/>
        <v>2.359556568937633E-4</v>
      </c>
      <c r="G32" s="73">
        <f>+'Q48 RLNV'!E32</f>
        <v>16.997731160000001</v>
      </c>
      <c r="H32" s="1089">
        <f t="shared" si="1"/>
        <v>7.3813658701711495E-4</v>
      </c>
      <c r="I32" s="73">
        <f>+'Q54 LTTV'!E32</f>
        <v>9.3988148800000015</v>
      </c>
      <c r="J32" s="1089">
        <f t="shared" si="2"/>
        <v>4.8437094228950865E-4</v>
      </c>
      <c r="K32" s="75">
        <f>+'Q52 PFTV'!E32</f>
        <v>15.389437529999999</v>
      </c>
      <c r="L32" s="1089">
        <f t="shared" si="3"/>
        <v>9.8959641731228101E-4</v>
      </c>
      <c r="M32" s="73">
        <f>+'Q56 MCTV'!E32</f>
        <v>7.9883616399999999</v>
      </c>
      <c r="N32" s="1089">
        <f t="shared" si="4"/>
        <v>5.3849410476469154E-4</v>
      </c>
      <c r="O32" s="73">
        <f>+'Q62 IRCV'!E32</f>
        <v>1.0906421799999999</v>
      </c>
      <c r="P32" s="1088">
        <f t="shared" si="5"/>
        <v>3.9243933353823632E-4</v>
      </c>
    </row>
    <row r="33" spans="1:18" ht="18" customHeight="1">
      <c r="A33" s="41">
        <f t="shared" si="7"/>
        <v>21</v>
      </c>
      <c r="B33" s="77" t="s">
        <v>103</v>
      </c>
      <c r="C33" s="73">
        <f>+'Q6 DIST'!D31</f>
        <v>3325</v>
      </c>
      <c r="D33" s="1089">
        <f t="shared" si="6"/>
        <v>7.7479098119995898E-3</v>
      </c>
      <c r="E33" s="73">
        <f>+'Q50 RLPV'!E33</f>
        <v>145.67450262</v>
      </c>
      <c r="F33" s="1089">
        <f t="shared" si="0"/>
        <v>5.5552732010404407E-3</v>
      </c>
      <c r="G33" s="73">
        <f>+'Q48 RLNV'!E33</f>
        <v>128.6656605</v>
      </c>
      <c r="H33" s="1089">
        <f t="shared" si="1"/>
        <v>5.5873828462040939E-3</v>
      </c>
      <c r="I33" s="73">
        <f>+'Q54 LTTV'!E33</f>
        <v>175.22491827000002</v>
      </c>
      <c r="J33" s="1089">
        <f t="shared" si="2"/>
        <v>9.0302724182436539E-3</v>
      </c>
      <c r="K33" s="75">
        <f>+'Q52 PFTV'!E33</f>
        <v>89.610016360000003</v>
      </c>
      <c r="L33" s="1089">
        <f t="shared" si="3"/>
        <v>5.7622477086822351E-3</v>
      </c>
      <c r="M33" s="73">
        <f>+'Q56 MCTV'!E33</f>
        <v>131.97455884999999</v>
      </c>
      <c r="N33" s="1089">
        <f t="shared" si="4"/>
        <v>8.8963826529573388E-3</v>
      </c>
      <c r="O33" s="73">
        <f>+'Q62 IRCV'!E33</f>
        <v>19.941318510000002</v>
      </c>
      <c r="P33" s="1088">
        <f t="shared" si="5"/>
        <v>7.1753668521586959E-3</v>
      </c>
    </row>
    <row r="34" spans="1:18" ht="18" customHeight="1" thickBot="1">
      <c r="A34" s="43">
        <f t="shared" si="7"/>
        <v>22</v>
      </c>
      <c r="B34" s="79" t="s">
        <v>104</v>
      </c>
      <c r="C34" s="73">
        <f>+'Q6 DIST'!D32</f>
        <v>11789</v>
      </c>
      <c r="D34" s="1089">
        <f t="shared" si="6"/>
        <v>2.7470709405612984E-2</v>
      </c>
      <c r="E34" s="73">
        <f>+'Q50 RLPV'!E34</f>
        <v>2827.64556881</v>
      </c>
      <c r="F34" s="1089">
        <f t="shared" si="0"/>
        <v>0.10783179875634812</v>
      </c>
      <c r="G34" s="73">
        <f>+'Q48 RLNV'!E34</f>
        <v>1714.89594775</v>
      </c>
      <c r="H34" s="1089">
        <f t="shared" si="1"/>
        <v>7.4470376666533042E-2</v>
      </c>
      <c r="I34" s="73">
        <f>+'Q54 LTTV'!E34</f>
        <v>1261.7003942200001</v>
      </c>
      <c r="J34" s="1136">
        <f t="shared" si="2"/>
        <v>6.50221348795611E-2</v>
      </c>
      <c r="K34" s="75">
        <f>+'Q52 PFTV'!E34</f>
        <v>879.42305694000004</v>
      </c>
      <c r="L34" s="1089">
        <f t="shared" si="3"/>
        <v>5.6550078893600621E-2</v>
      </c>
      <c r="M34" s="73">
        <f>+'Q56 MCTV'!E34</f>
        <v>1132.6762992899999</v>
      </c>
      <c r="N34" s="1089">
        <f t="shared" si="4"/>
        <v>7.6353517437194068E-2</v>
      </c>
      <c r="O34" s="73">
        <f>+'Q62 IRCV'!E34</f>
        <v>95.267766370000004</v>
      </c>
      <c r="P34" s="1088">
        <f t="shared" si="5"/>
        <v>3.4279637655238324E-2</v>
      </c>
    </row>
    <row r="35" spans="1:18" ht="18" customHeight="1" thickTop="1" thickBot="1">
      <c r="A35" s="45" t="s">
        <v>105</v>
      </c>
      <c r="B35" s="80"/>
      <c r="C35" s="83">
        <f>+'Q6 DIST'!D33</f>
        <v>429148</v>
      </c>
      <c r="D35" s="82">
        <f t="shared" si="6"/>
        <v>1</v>
      </c>
      <c r="E35" s="83">
        <f>+'Q50 RLPV'!E35</f>
        <v>26222.743211389999</v>
      </c>
      <c r="F35" s="82">
        <f t="shared" si="0"/>
        <v>1</v>
      </c>
      <c r="G35" s="83">
        <f>+'Q48 RLNV'!E35</f>
        <v>23027.894103839997</v>
      </c>
      <c r="H35" s="82">
        <f t="shared" si="1"/>
        <v>1</v>
      </c>
      <c r="I35" s="83">
        <f>+'Q54 LTTV'!E35</f>
        <v>19404.167466309998</v>
      </c>
      <c r="J35" s="47">
        <f t="shared" si="2"/>
        <v>1</v>
      </c>
      <c r="K35" s="84">
        <f>+'Q52 PFTV'!E35</f>
        <v>15551.225995540004</v>
      </c>
      <c r="L35" s="82">
        <f t="shared" si="3"/>
        <v>1</v>
      </c>
      <c r="M35" s="83">
        <f>+'Q56 MCTV'!E35</f>
        <v>14834.631557370001</v>
      </c>
      <c r="N35" s="82">
        <f t="shared" si="4"/>
        <v>1</v>
      </c>
      <c r="O35" s="83">
        <f>+'Q62 IRCV'!E35</f>
        <v>2779.1357460699996</v>
      </c>
      <c r="P35" s="85">
        <f t="shared" si="5"/>
        <v>1</v>
      </c>
      <c r="Q35" s="86"/>
      <c r="R35" s="86"/>
    </row>
    <row r="36" spans="1:18" s="200" customFormat="1" ht="13.5" thickTop="1">
      <c r="A36" s="1291" t="s">
        <v>820</v>
      </c>
      <c r="B36" s="1457"/>
      <c r="C36" s="1457"/>
      <c r="D36" s="1457"/>
      <c r="E36" s="1457"/>
      <c r="F36" s="1457"/>
    </row>
    <row r="37" spans="1:18" s="107" customFormat="1" ht="12">
      <c r="A37" s="864" t="s">
        <v>617</v>
      </c>
      <c r="B37" s="875"/>
      <c r="C37" s="876"/>
      <c r="D37" s="875"/>
      <c r="E37" s="876"/>
      <c r="F37" s="875"/>
      <c r="G37" s="876"/>
      <c r="H37" s="875"/>
      <c r="J37" s="875"/>
      <c r="K37" s="876"/>
      <c r="L37" s="875"/>
      <c r="M37" s="876"/>
      <c r="N37" s="875"/>
      <c r="O37" s="876"/>
      <c r="P37" s="877"/>
      <c r="Q37" s="877"/>
    </row>
    <row r="38" spans="1:18" s="16" customFormat="1" ht="14.25" customHeight="1">
      <c r="A38" s="16" t="str">
        <f>+data!A1</f>
        <v>Fonte: AT - Autoridade Tributária e Aduaneira</v>
      </c>
      <c r="I38" s="886"/>
    </row>
    <row r="39" spans="1:18" s="16" customFormat="1" ht="14.25" customHeight="1">
      <c r="A39" s="1644" t="str">
        <f>+data!A2</f>
        <v>Data: 2015-11</v>
      </c>
      <c r="B39" s="1644"/>
    </row>
    <row r="40" spans="1:18">
      <c r="A40" s="49"/>
      <c r="C40" s="26"/>
      <c r="D40" s="26"/>
      <c r="E40" s="26"/>
      <c r="F40" s="26"/>
      <c r="G40" s="26"/>
      <c r="H40" s="26"/>
      <c r="I40" s="26"/>
      <c r="J40" s="26"/>
      <c r="K40" s="26"/>
      <c r="L40" s="26"/>
      <c r="M40" s="26"/>
      <c r="N40" s="26"/>
      <c r="O40" s="26"/>
      <c r="P40" s="26"/>
    </row>
    <row r="41" spans="1:18" ht="18" customHeight="1">
      <c r="C41" s="26"/>
      <c r="D41" s="26"/>
      <c r="E41" s="26"/>
      <c r="F41" s="26"/>
      <c r="G41" s="26"/>
      <c r="H41" s="26"/>
      <c r="I41" s="26"/>
      <c r="J41" s="26"/>
      <c r="K41" s="26"/>
      <c r="L41" s="26"/>
      <c r="M41" s="26"/>
      <c r="N41" s="26"/>
      <c r="O41" s="26"/>
      <c r="P41" s="26"/>
    </row>
    <row r="42" spans="1:18" ht="18" customHeight="1">
      <c r="C42" s="26"/>
      <c r="D42" s="26"/>
      <c r="E42" s="26"/>
      <c r="F42" s="26"/>
      <c r="G42" s="26"/>
      <c r="H42" s="26"/>
      <c r="I42" s="26"/>
      <c r="J42" s="26"/>
      <c r="K42" s="26"/>
      <c r="L42" s="26"/>
      <c r="M42" s="26"/>
      <c r="N42" s="26"/>
      <c r="O42" s="26"/>
      <c r="P42" s="26"/>
    </row>
    <row r="43" spans="1:18" ht="18" customHeight="1">
      <c r="C43" s="26"/>
      <c r="D43" s="26"/>
      <c r="E43" s="26"/>
      <c r="F43" s="26"/>
      <c r="G43" s="26"/>
      <c r="H43" s="26"/>
      <c r="I43" s="26"/>
      <c r="J43" s="26"/>
      <c r="K43" s="26"/>
      <c r="L43" s="26"/>
      <c r="M43" s="26"/>
      <c r="N43" s="26"/>
      <c r="O43" s="26"/>
      <c r="P43" s="26"/>
    </row>
    <row r="44" spans="1:18" ht="18" customHeight="1">
      <c r="C44" s="26"/>
      <c r="D44" s="26"/>
      <c r="E44" s="26"/>
      <c r="F44" s="26"/>
      <c r="G44" s="26"/>
      <c r="H44" s="26"/>
      <c r="I44" s="26"/>
      <c r="J44" s="26"/>
      <c r="K44" s="26"/>
      <c r="L44" s="26"/>
      <c r="M44" s="26"/>
      <c r="N44" s="26"/>
      <c r="O44" s="26"/>
      <c r="P44" s="26"/>
    </row>
    <row r="45" spans="1:18" ht="18" customHeight="1">
      <c r="C45" s="26"/>
      <c r="D45" s="26"/>
      <c r="E45" s="26"/>
      <c r="F45" s="26"/>
      <c r="G45" s="26"/>
      <c r="H45" s="26"/>
      <c r="I45" s="26"/>
      <c r="J45" s="26"/>
      <c r="K45" s="26"/>
      <c r="L45" s="26"/>
      <c r="M45" s="26"/>
      <c r="N45" s="26"/>
      <c r="O45" s="26"/>
      <c r="P45" s="26"/>
    </row>
    <row r="46" spans="1:18" ht="18" customHeight="1">
      <c r="C46" s="26"/>
      <c r="D46" s="26"/>
      <c r="E46" s="26"/>
      <c r="F46" s="26"/>
      <c r="G46" s="26"/>
      <c r="H46" s="26"/>
      <c r="I46" s="26"/>
      <c r="J46" s="26"/>
      <c r="K46" s="26"/>
      <c r="L46" s="26"/>
      <c r="M46" s="26"/>
      <c r="N46" s="26"/>
      <c r="O46" s="26"/>
      <c r="P46" s="26"/>
    </row>
    <row r="47" spans="1:18" s="86" customFormat="1" ht="21" customHeight="1">
      <c r="A47"/>
      <c r="B47"/>
      <c r="C47" s="26"/>
      <c r="D47" s="26"/>
      <c r="E47" s="26"/>
      <c r="F47" s="26"/>
      <c r="G47" s="26"/>
      <c r="H47" s="26"/>
      <c r="I47" s="26"/>
      <c r="J47" s="26"/>
      <c r="K47" s="26"/>
      <c r="L47" s="26"/>
      <c r="M47" s="26"/>
      <c r="N47" s="26"/>
      <c r="O47" s="26"/>
      <c r="P47" s="26"/>
    </row>
    <row r="48" spans="1:18">
      <c r="C48" s="26"/>
      <c r="D48" s="26"/>
      <c r="E48" s="26"/>
      <c r="F48" s="26"/>
      <c r="G48" s="26"/>
      <c r="H48" s="26"/>
      <c r="I48" s="26"/>
      <c r="J48" s="26"/>
      <c r="K48" s="26"/>
      <c r="L48" s="26"/>
      <c r="M48" s="26"/>
      <c r="N48" s="26"/>
      <c r="O48" s="26"/>
      <c r="P48" s="26"/>
    </row>
    <row r="49" spans="3:16">
      <c r="C49" s="26"/>
      <c r="D49" s="26"/>
      <c r="E49" s="26"/>
      <c r="F49" s="26"/>
      <c r="G49" s="26"/>
      <c r="H49" s="26"/>
      <c r="I49" s="26"/>
      <c r="J49" s="26"/>
      <c r="K49" s="26"/>
      <c r="L49" s="26"/>
      <c r="M49" s="26"/>
      <c r="N49" s="26"/>
      <c r="O49" s="26"/>
      <c r="P49" s="26"/>
    </row>
    <row r="50" spans="3:16" ht="10.5" customHeight="1">
      <c r="C50" s="26"/>
      <c r="D50" s="26"/>
      <c r="E50" s="26"/>
      <c r="F50" s="26"/>
      <c r="G50" s="26"/>
      <c r="H50" s="26"/>
      <c r="I50" s="26"/>
      <c r="J50" s="26"/>
      <c r="K50" s="26"/>
      <c r="L50" s="26"/>
      <c r="M50" s="26"/>
      <c r="N50" s="26"/>
      <c r="O50" s="26"/>
      <c r="P50" s="26"/>
    </row>
    <row r="51" spans="3:16">
      <c r="C51" s="26"/>
      <c r="D51" s="26"/>
      <c r="E51" s="26"/>
      <c r="F51" s="26"/>
      <c r="G51" s="26"/>
      <c r="H51" s="26"/>
      <c r="I51" s="26"/>
      <c r="J51" s="26"/>
      <c r="K51" s="26"/>
      <c r="L51" s="26"/>
      <c r="M51" s="26"/>
      <c r="N51" s="26"/>
      <c r="O51" s="26"/>
      <c r="P51" s="26"/>
    </row>
    <row r="52" spans="3:16">
      <c r="C52" s="26"/>
      <c r="D52" s="26"/>
      <c r="E52" s="26"/>
      <c r="F52" s="26"/>
      <c r="G52" s="26"/>
      <c r="H52" s="26"/>
      <c r="I52" s="26"/>
      <c r="J52" s="26"/>
      <c r="K52" s="26"/>
      <c r="L52" s="26"/>
      <c r="M52" s="26"/>
      <c r="N52" s="26"/>
      <c r="O52" s="26"/>
      <c r="P52" s="26"/>
    </row>
    <row r="53" spans="3:16">
      <c r="C53" s="26"/>
      <c r="D53" s="26"/>
      <c r="E53" s="26"/>
      <c r="F53" s="26"/>
      <c r="G53" s="26"/>
      <c r="H53" s="26"/>
      <c r="I53" s="26"/>
      <c r="J53" s="26"/>
      <c r="K53" s="26"/>
      <c r="L53" s="26"/>
      <c r="M53" s="26"/>
      <c r="N53" s="26"/>
      <c r="O53" s="26"/>
      <c r="P53" s="26"/>
    </row>
    <row r="54" spans="3:16">
      <c r="C54" s="26"/>
      <c r="D54" s="26"/>
      <c r="E54" s="26"/>
      <c r="F54" s="26"/>
      <c r="G54" s="26"/>
      <c r="H54" s="26"/>
      <c r="I54" s="26"/>
      <c r="J54" s="26"/>
      <c r="K54" s="26"/>
      <c r="L54" s="26"/>
      <c r="M54" s="26"/>
      <c r="N54" s="26"/>
      <c r="O54" s="26"/>
      <c r="P54" s="26"/>
    </row>
    <row r="55" spans="3:16">
      <c r="C55" s="26"/>
      <c r="D55" s="26"/>
      <c r="E55" s="26"/>
      <c r="F55" s="26"/>
      <c r="G55" s="26"/>
      <c r="H55" s="26"/>
      <c r="I55" s="26"/>
      <c r="J55" s="26"/>
      <c r="K55" s="26"/>
      <c r="L55" s="26"/>
      <c r="M55" s="26"/>
      <c r="N55" s="26"/>
      <c r="O55" s="26"/>
      <c r="P55" s="26"/>
    </row>
    <row r="56" spans="3:16">
      <c r="C56" s="26"/>
      <c r="D56" s="26"/>
      <c r="E56" s="26"/>
      <c r="F56" s="26"/>
      <c r="G56" s="26"/>
      <c r="H56" s="26"/>
      <c r="I56" s="26"/>
      <c r="J56" s="26"/>
      <c r="K56" s="26"/>
      <c r="L56" s="26"/>
      <c r="M56" s="26"/>
      <c r="N56" s="26"/>
      <c r="O56" s="26"/>
      <c r="P56" s="26"/>
    </row>
    <row r="57" spans="3:16">
      <c r="C57" s="26"/>
      <c r="D57" s="26"/>
      <c r="E57" s="26"/>
      <c r="F57" s="26"/>
      <c r="G57" s="26"/>
      <c r="H57" s="26"/>
      <c r="I57" s="26"/>
      <c r="J57" s="26"/>
      <c r="K57" s="26"/>
      <c r="L57" s="26"/>
      <c r="M57" s="26"/>
      <c r="N57" s="26"/>
      <c r="O57" s="26"/>
      <c r="P57" s="26"/>
    </row>
    <row r="58" spans="3:16">
      <c r="C58" s="26"/>
      <c r="D58" s="26"/>
      <c r="E58" s="26"/>
      <c r="F58" s="26"/>
      <c r="G58" s="26"/>
      <c r="H58" s="26"/>
      <c r="I58" s="26"/>
      <c r="J58" s="26"/>
      <c r="K58" s="26"/>
      <c r="L58" s="26"/>
      <c r="M58" s="26"/>
      <c r="N58" s="26"/>
      <c r="O58" s="26"/>
      <c r="P58" s="26"/>
    </row>
    <row r="59" spans="3:16">
      <c r="C59" s="26"/>
      <c r="D59" s="26"/>
      <c r="E59" s="26"/>
      <c r="F59" s="26"/>
      <c r="G59" s="26"/>
      <c r="H59" s="26"/>
      <c r="I59" s="26"/>
      <c r="J59" s="26"/>
      <c r="K59" s="26"/>
      <c r="L59" s="26"/>
      <c r="M59" s="26"/>
      <c r="N59" s="26"/>
      <c r="O59" s="26"/>
      <c r="P59" s="26"/>
    </row>
    <row r="60" spans="3:16">
      <c r="C60" s="26"/>
      <c r="D60" s="26"/>
      <c r="E60" s="26"/>
      <c r="F60" s="26"/>
      <c r="G60" s="26"/>
      <c r="H60" s="26"/>
      <c r="I60" s="26"/>
      <c r="J60" s="26"/>
      <c r="K60" s="26"/>
      <c r="L60" s="26"/>
      <c r="M60" s="26"/>
      <c r="N60" s="26"/>
      <c r="O60" s="26"/>
      <c r="P60" s="26"/>
    </row>
    <row r="61" spans="3:16">
      <c r="C61" s="26"/>
      <c r="D61" s="26"/>
      <c r="E61" s="26"/>
      <c r="F61" s="26"/>
      <c r="G61" s="26"/>
      <c r="H61" s="26"/>
      <c r="I61" s="26"/>
      <c r="J61" s="26"/>
      <c r="K61" s="26"/>
      <c r="L61" s="26"/>
      <c r="M61" s="26"/>
      <c r="N61" s="26"/>
      <c r="O61" s="26"/>
      <c r="P61" s="26"/>
    </row>
    <row r="62" spans="3:16">
      <c r="C62" s="26"/>
      <c r="D62" s="26"/>
      <c r="E62" s="26"/>
      <c r="F62" s="26"/>
      <c r="G62" s="26"/>
      <c r="H62" s="26"/>
      <c r="I62" s="26"/>
      <c r="J62" s="26"/>
      <c r="K62" s="26"/>
      <c r="L62" s="26"/>
      <c r="M62" s="26"/>
      <c r="N62" s="26"/>
      <c r="O62" s="26"/>
      <c r="P62" s="26"/>
    </row>
    <row r="63" spans="3:16">
      <c r="C63" s="26"/>
      <c r="D63" s="26"/>
      <c r="E63" s="26"/>
      <c r="F63" s="26"/>
      <c r="G63" s="26"/>
      <c r="H63" s="26"/>
      <c r="I63" s="26"/>
      <c r="J63" s="26"/>
      <c r="K63" s="26"/>
      <c r="L63" s="26"/>
      <c r="M63" s="26"/>
      <c r="N63" s="26"/>
      <c r="O63" s="26"/>
      <c r="P63" s="26"/>
    </row>
  </sheetData>
  <mergeCells count="3">
    <mergeCell ref="A39:B39"/>
    <mergeCell ref="C10:D11"/>
    <mergeCell ref="A10:A12"/>
  </mergeCells>
  <phoneticPr fontId="37" type="noConversion"/>
  <printOptions horizontalCentered="1"/>
  <pageMargins left="0.6692913385826772" right="0.39370078740157483" top="0.78740157480314965" bottom="0" header="0.55118110236220474" footer="0"/>
  <pageSetup paperSize="9" scale="64" orientation="portrait" horizontalDpi="300" verticalDpi="300" r:id="rId1"/>
  <headerFooter alignWithMargins="0"/>
  <ignoredErrors>
    <ignoredError sqref="E37:Q37 E13:Q35" 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0" enableFormatConditionsCalculation="0">
    <tabColor theme="6" tint="0.59999389629810485"/>
    <pageSetUpPr fitToPage="1"/>
  </sheetPr>
  <dimension ref="A1:CC64"/>
  <sheetViews>
    <sheetView zoomScaleNormal="100" workbookViewId="0">
      <selection activeCell="A10" sqref="A10:A12"/>
    </sheetView>
  </sheetViews>
  <sheetFormatPr defaultRowHeight="12.75"/>
  <cols>
    <col min="1" max="1" width="7.85546875" customWidth="1"/>
    <col min="2" max="2" width="16.85546875" customWidth="1"/>
    <col min="3" max="3" width="10" customWidth="1"/>
    <col min="4" max="4" width="7.28515625" bestFit="1" customWidth="1"/>
    <col min="5" max="5" width="9.85546875" bestFit="1" customWidth="1"/>
    <col min="6" max="6" width="7.28515625" bestFit="1" customWidth="1"/>
    <col min="7" max="7" width="9.85546875" bestFit="1" customWidth="1"/>
    <col min="8" max="8" width="7.28515625" bestFit="1" customWidth="1"/>
    <col min="9" max="9" width="10.5703125" bestFit="1" customWidth="1"/>
    <col min="10" max="10" width="7.28515625" bestFit="1" customWidth="1"/>
    <col min="11" max="11" width="10.140625" bestFit="1" customWidth="1"/>
    <col min="12" max="12" width="7.28515625" bestFit="1" customWidth="1"/>
    <col min="13" max="13" width="10.140625" bestFit="1" customWidth="1"/>
    <col min="14" max="14" width="7.28515625" bestFit="1" customWidth="1"/>
    <col min="16" max="16" width="7.28515625" bestFit="1" customWidth="1"/>
  </cols>
  <sheetData>
    <row r="1" spans="1:81" s="195" customFormat="1" ht="27.75">
      <c r="A1" s="1183" t="s">
        <v>707</v>
      </c>
      <c r="B1" s="206"/>
      <c r="C1" s="206"/>
      <c r="D1" s="206"/>
      <c r="E1" s="206"/>
      <c r="F1" s="206"/>
      <c r="G1" s="206"/>
      <c r="H1" s="206"/>
      <c r="I1" s="206"/>
    </row>
    <row r="2" spans="1:81" s="195" customFormat="1"/>
    <row r="3" spans="1:81" s="687" customFormat="1" ht="26.25">
      <c r="A3" s="706" t="s">
        <v>552</v>
      </c>
      <c r="B3" s="454"/>
      <c r="C3" s="454"/>
      <c r="D3" s="454"/>
      <c r="E3" s="454"/>
      <c r="F3" s="662"/>
      <c r="G3" s="454"/>
      <c r="H3" s="662"/>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S3" s="688"/>
      <c r="BU3" s="688"/>
    </row>
    <row r="4" spans="1:81" s="687" customFormat="1" ht="26.25" customHeight="1">
      <c r="A4" s="454"/>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row>
    <row r="5" spans="1:81" s="687" customFormat="1" ht="26.25" customHeight="1">
      <c r="A5" s="689" t="s">
        <v>712</v>
      </c>
      <c r="B5" s="2"/>
      <c r="C5" s="2"/>
      <c r="D5" s="2"/>
      <c r="E5" s="2"/>
      <c r="F5" s="2"/>
      <c r="G5" s="2"/>
      <c r="H5" s="2"/>
      <c r="I5" s="2"/>
      <c r="J5" s="2"/>
      <c r="K5" s="2"/>
      <c r="L5" s="2"/>
      <c r="M5" s="2"/>
      <c r="N5" s="2"/>
      <c r="O5" s="2"/>
      <c r="P5" s="2"/>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454"/>
      <c r="BL5" s="454"/>
      <c r="BM5" s="454"/>
      <c r="BN5" s="454"/>
      <c r="BO5" s="1"/>
      <c r="BP5" s="1"/>
      <c r="BQ5" s="1"/>
      <c r="BR5" s="1"/>
      <c r="BS5" s="1"/>
      <c r="BT5" s="1"/>
      <c r="BU5" s="1"/>
      <c r="BV5" s="1"/>
      <c r="BW5" s="1"/>
      <c r="BX5" s="1"/>
      <c r="BY5" s="1"/>
      <c r="BZ5" s="1"/>
      <c r="CA5" s="1"/>
      <c r="CB5" s="1"/>
      <c r="CC5" s="1"/>
    </row>
    <row r="6" spans="1:81" s="18" customFormat="1" ht="15" customHeight="1">
      <c r="A6" s="15"/>
      <c r="B6" s="15"/>
      <c r="C6" s="15"/>
      <c r="D6" s="15"/>
      <c r="E6" s="15"/>
      <c r="F6" s="15"/>
      <c r="G6" s="15"/>
      <c r="H6" s="15"/>
      <c r="I6" s="15"/>
      <c r="J6" s="15"/>
      <c r="K6" s="15"/>
      <c r="L6" s="15"/>
      <c r="M6" s="15"/>
      <c r="N6" s="15"/>
      <c r="O6" s="15"/>
      <c r="P6" s="1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s="12"/>
      <c r="BP6" s="12"/>
      <c r="BQ6" s="12"/>
      <c r="BR6" s="12"/>
      <c r="BS6" s="12"/>
      <c r="BT6" s="12"/>
      <c r="BU6" s="12"/>
      <c r="BV6" s="12"/>
      <c r="BW6" s="12"/>
      <c r="BX6" s="12"/>
      <c r="BY6" s="12"/>
      <c r="BZ6" s="12"/>
      <c r="CA6" s="12"/>
      <c r="CB6" s="12"/>
      <c r="CC6" s="12"/>
    </row>
    <row r="7" spans="1:81" s="18" customFormat="1" ht="15" customHeight="1">
      <c r="A7" s="22" t="s">
        <v>107</v>
      </c>
      <c r="B7" s="15"/>
      <c r="C7" s="15"/>
      <c r="D7" s="15"/>
      <c r="E7" s="15"/>
      <c r="F7" s="15"/>
      <c r="G7" s="15"/>
      <c r="H7" s="15"/>
      <c r="I7" s="15"/>
      <c r="J7" s="15"/>
      <c r="K7" s="15"/>
      <c r="L7" s="15"/>
      <c r="M7" s="15"/>
      <c r="N7" s="15"/>
      <c r="O7" s="15"/>
      <c r="P7" s="1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s="12"/>
      <c r="BP7" s="12"/>
      <c r="BQ7" s="12"/>
      <c r="BR7" s="12"/>
      <c r="BS7" s="12"/>
      <c r="BT7" s="12"/>
      <c r="BU7" s="12"/>
      <c r="BV7" s="12"/>
      <c r="BW7" s="12"/>
      <c r="BX7" s="12"/>
      <c r="BY7" s="12"/>
      <c r="BZ7" s="12"/>
      <c r="CA7" s="12"/>
      <c r="CB7" s="12"/>
      <c r="CC7" s="12"/>
    </row>
    <row r="8" spans="1:81" s="18" customFormat="1" ht="1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row>
    <row r="9" spans="1:81" s="18" customFormat="1" ht="13.5" thickBot="1">
      <c r="A9" s="16" t="s">
        <v>141</v>
      </c>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81" ht="24.95" customHeight="1" thickTop="1">
      <c r="A10" s="1649" t="s">
        <v>72</v>
      </c>
      <c r="B10" s="54"/>
      <c r="C10" s="1645" t="s">
        <v>113</v>
      </c>
      <c r="D10" s="1646"/>
      <c r="E10" s="56" t="s">
        <v>108</v>
      </c>
      <c r="F10" s="56"/>
      <c r="G10" s="56"/>
      <c r="H10" s="56"/>
      <c r="I10" s="57" t="s">
        <v>109</v>
      </c>
      <c r="J10" s="56"/>
      <c r="K10" s="56"/>
      <c r="L10" s="56"/>
      <c r="M10" s="58" t="s">
        <v>110</v>
      </c>
      <c r="N10" s="59"/>
      <c r="O10" s="58" t="s">
        <v>111</v>
      </c>
      <c r="P10" s="60"/>
    </row>
    <row r="11" spans="1:81" ht="24.95" customHeight="1">
      <c r="A11" s="1650"/>
      <c r="B11" s="32" t="s">
        <v>112</v>
      </c>
      <c r="C11" s="1647"/>
      <c r="D11" s="1648"/>
      <c r="E11" s="63" t="s">
        <v>114</v>
      </c>
      <c r="F11" s="63"/>
      <c r="G11" s="63" t="s">
        <v>115</v>
      </c>
      <c r="H11" s="63"/>
      <c r="I11" s="63" t="s">
        <v>114</v>
      </c>
      <c r="J11" s="63"/>
      <c r="K11" s="63" t="s">
        <v>115</v>
      </c>
      <c r="L11" s="63"/>
      <c r="M11" s="64" t="s">
        <v>704</v>
      </c>
      <c r="N11" s="65"/>
      <c r="O11" s="64" t="s">
        <v>823</v>
      </c>
      <c r="P11" s="66"/>
    </row>
    <row r="12" spans="1:81" ht="24.95" customHeight="1" thickBot="1">
      <c r="A12" s="1651"/>
      <c r="B12" s="32"/>
      <c r="C12" s="67" t="s">
        <v>117</v>
      </c>
      <c r="D12" s="68" t="s">
        <v>73</v>
      </c>
      <c r="E12" s="67" t="s">
        <v>118</v>
      </c>
      <c r="F12" s="68" t="s">
        <v>73</v>
      </c>
      <c r="G12" s="67" t="s">
        <v>118</v>
      </c>
      <c r="H12" s="68" t="s">
        <v>73</v>
      </c>
      <c r="I12" s="67" t="s">
        <v>118</v>
      </c>
      <c r="J12" s="68" t="s">
        <v>73</v>
      </c>
      <c r="K12" s="68" t="s">
        <v>118</v>
      </c>
      <c r="L12" s="68" t="s">
        <v>73</v>
      </c>
      <c r="M12" s="67" t="s">
        <v>118</v>
      </c>
      <c r="N12" s="68" t="s">
        <v>73</v>
      </c>
      <c r="O12" s="67" t="s">
        <v>118</v>
      </c>
      <c r="P12" s="69" t="s">
        <v>73</v>
      </c>
    </row>
    <row r="13" spans="1:81" ht="18" customHeight="1" thickTop="1">
      <c r="A13" s="35" t="s">
        <v>74</v>
      </c>
      <c r="B13" s="70" t="s">
        <v>75</v>
      </c>
      <c r="C13" s="73">
        <f>+'Q6 DIST'!F11</f>
        <v>27738</v>
      </c>
      <c r="D13" s="1089">
        <f>+C13/C$35</f>
        <v>6.3016848112538854E-2</v>
      </c>
      <c r="E13" s="73">
        <f>+'Q50 RLPV'!G13</f>
        <v>1458.91655937</v>
      </c>
      <c r="F13" s="1089">
        <f t="shared" ref="F13:F35" si="0">+E13/E$35</f>
        <v>4.8725961573900856E-2</v>
      </c>
      <c r="G13" s="73">
        <f>+'Q48 RLNV'!G13</f>
        <v>559.58323916999996</v>
      </c>
      <c r="H13" s="1089">
        <f t="shared" ref="H13:H35" si="1">+G13/G$35</f>
        <v>1.4714370428727598E-2</v>
      </c>
      <c r="I13" s="73">
        <f>+'Q54 LTTV'!G13</f>
        <v>1000.3415432200001</v>
      </c>
      <c r="J13" s="1089">
        <f t="shared" ref="J13:J35" si="2">+I13/I$35</f>
        <v>4.4863399981313147E-2</v>
      </c>
      <c r="K13" s="75">
        <f>+'Q52 PFTV'!G13</f>
        <v>403.54858801999995</v>
      </c>
      <c r="L13" s="1089">
        <f t="shared" ref="L13:L35" si="3">+K13/K$35</f>
        <v>1.5100892359536331E-2</v>
      </c>
      <c r="M13" s="73">
        <f>+'Q56 MCTV'!G13</f>
        <v>841.43271485000002</v>
      </c>
      <c r="N13" s="1089">
        <f t="shared" ref="N13:N35" si="4">+M13/M$35</f>
        <v>4.7774282010834543E-2</v>
      </c>
      <c r="O13" s="73">
        <f>+'Q62 IRCV'!G13</f>
        <v>135.96282330000003</v>
      </c>
      <c r="P13" s="1088">
        <f t="shared" ref="P13:P35" si="5">+O13/O$35</f>
        <v>3.820420016603876E-2</v>
      </c>
    </row>
    <row r="14" spans="1:81" ht="18" customHeight="1">
      <c r="A14" s="37" t="s">
        <v>76</v>
      </c>
      <c r="B14" s="77" t="s">
        <v>77</v>
      </c>
      <c r="C14" s="73">
        <f>+'Q6 DIST'!F12</f>
        <v>5250</v>
      </c>
      <c r="D14" s="1089">
        <f>+C14/C$35</f>
        <v>1.1927264135511895E-2</v>
      </c>
      <c r="E14" s="73">
        <f>+'Q50 RLPV'!G14</f>
        <v>172.85646853</v>
      </c>
      <c r="F14" s="1089">
        <f t="shared" si="0"/>
        <v>5.7731866769886349E-3</v>
      </c>
      <c r="G14" s="73">
        <f>+'Q48 RLNV'!G14</f>
        <v>80.449067020000001</v>
      </c>
      <c r="H14" s="1089">
        <f t="shared" si="1"/>
        <v>2.1154267853583627E-3</v>
      </c>
      <c r="I14" s="73">
        <f>+'Q54 LTTV'!G14</f>
        <v>218.60131247000001</v>
      </c>
      <c r="J14" s="1089">
        <f t="shared" si="2"/>
        <v>9.8038496793937321E-3</v>
      </c>
      <c r="K14" s="75">
        <f>+'Q52 PFTV'!G14</f>
        <v>77.704297969999999</v>
      </c>
      <c r="L14" s="1089">
        <f t="shared" si="3"/>
        <v>2.907714893206746E-3</v>
      </c>
      <c r="M14" s="73">
        <f>+'Q56 MCTV'!G14</f>
        <v>130.49952590999999</v>
      </c>
      <c r="N14" s="1089">
        <f t="shared" si="4"/>
        <v>7.4094114039955769E-3</v>
      </c>
      <c r="O14" s="73">
        <f>+'Q62 IRCV'!G14</f>
        <v>15.95064999</v>
      </c>
      <c r="P14" s="1088">
        <f t="shared" si="5"/>
        <v>4.4819738970247169E-3</v>
      </c>
    </row>
    <row r="15" spans="1:81" ht="18" customHeight="1">
      <c r="A15" s="37" t="s">
        <v>78</v>
      </c>
      <c r="B15" s="77" t="s">
        <v>79</v>
      </c>
      <c r="C15" s="73">
        <f>+'Q6 DIST'!F13</f>
        <v>33503</v>
      </c>
      <c r="D15" s="1089">
        <f t="shared" ref="D15:D35" si="6">+C15/C$35</f>
        <v>7.611412006324858E-2</v>
      </c>
      <c r="E15" s="73">
        <f>+'Q50 RLPV'!G15</f>
        <v>1214.8464209700001</v>
      </c>
      <c r="F15" s="1089">
        <f t="shared" si="0"/>
        <v>4.0574328700427549E-2</v>
      </c>
      <c r="G15" s="73">
        <f>+'Q48 RLNV'!G15</f>
        <v>568.30234258000007</v>
      </c>
      <c r="H15" s="1089">
        <f t="shared" si="1"/>
        <v>1.4943641265308441E-2</v>
      </c>
      <c r="I15" s="73">
        <f>+'Q54 LTTV'!G15</f>
        <v>1226.1115716199999</v>
      </c>
      <c r="J15" s="1089">
        <f t="shared" si="2"/>
        <v>5.4988752823601383E-2</v>
      </c>
      <c r="K15" s="75">
        <f>+'Q52 PFTV'!G15</f>
        <v>432.59024819999996</v>
      </c>
      <c r="L15" s="1089">
        <f t="shared" si="3"/>
        <v>1.6187638781998543E-2</v>
      </c>
      <c r="M15" s="73">
        <f>+'Q56 MCTV'!G15</f>
        <v>1067.35786764</v>
      </c>
      <c r="N15" s="1089">
        <f t="shared" si="4"/>
        <v>6.0601703350940686E-2</v>
      </c>
      <c r="O15" s="73">
        <f>+'Q62 IRCV'!G15</f>
        <v>198.27534735</v>
      </c>
      <c r="P15" s="1088">
        <f t="shared" si="5"/>
        <v>5.571339925353154E-2</v>
      </c>
    </row>
    <row r="16" spans="1:81" ht="18" customHeight="1">
      <c r="A16" s="37" t="s">
        <v>80</v>
      </c>
      <c r="B16" s="77" t="s">
        <v>81</v>
      </c>
      <c r="C16" s="73">
        <f>+'Q6 DIST'!F14</f>
        <v>4502</v>
      </c>
      <c r="D16" s="1089">
        <f t="shared" si="6"/>
        <v>1.0227912978680868E-2</v>
      </c>
      <c r="E16" s="73">
        <f>+'Q50 RLPV'!G16</f>
        <v>72.081404849999998</v>
      </c>
      <c r="F16" s="1089">
        <f t="shared" si="0"/>
        <v>2.407427443575368E-3</v>
      </c>
      <c r="G16" s="73">
        <f>+'Q48 RLNV'!G16</f>
        <v>45.236351540000001</v>
      </c>
      <c r="H16" s="1089">
        <f t="shared" si="1"/>
        <v>1.1895003045319717E-3</v>
      </c>
      <c r="I16" s="73">
        <f>+'Q54 LTTV'!G16</f>
        <v>92.011187819999989</v>
      </c>
      <c r="J16" s="1089">
        <f t="shared" si="2"/>
        <v>4.1265253351740012E-3</v>
      </c>
      <c r="K16" s="75">
        <f>+'Q52 PFTV'!G16</f>
        <v>37.82772945</v>
      </c>
      <c r="L16" s="1089">
        <f t="shared" si="3"/>
        <v>1.4155234030996089E-3</v>
      </c>
      <c r="M16" s="73">
        <f>+'Q56 MCTV'!G16</f>
        <v>66.3481436</v>
      </c>
      <c r="N16" s="1089">
        <f t="shared" si="4"/>
        <v>3.7670687950453734E-3</v>
      </c>
      <c r="O16" s="73">
        <f>+'Q62 IRCV'!G16</f>
        <v>12.410632720000001</v>
      </c>
      <c r="P16" s="1088">
        <f t="shared" si="5"/>
        <v>3.4872642764698309E-3</v>
      </c>
    </row>
    <row r="17" spans="1:16" ht="18" customHeight="1">
      <c r="A17" s="37" t="s">
        <v>82</v>
      </c>
      <c r="B17" s="77" t="s">
        <v>83</v>
      </c>
      <c r="C17" s="73">
        <f>+'Q6 DIST'!F15</f>
        <v>6844</v>
      </c>
      <c r="D17" s="1089">
        <f t="shared" si="6"/>
        <v>1.554860871303684E-2</v>
      </c>
      <c r="E17" s="73">
        <f>+'Q50 RLPV'!G17</f>
        <v>171.79603109999999</v>
      </c>
      <c r="F17" s="1089">
        <f t="shared" si="0"/>
        <v>5.7377694126263604E-3</v>
      </c>
      <c r="G17" s="73">
        <f>+'Q48 RLNV'!G17</f>
        <v>99.623594980000007</v>
      </c>
      <c r="H17" s="1089">
        <f t="shared" si="1"/>
        <v>2.6196254236483863E-3</v>
      </c>
      <c r="I17" s="73">
        <f>+'Q54 LTTV'!G17</f>
        <v>209.51158461000003</v>
      </c>
      <c r="J17" s="1089">
        <f t="shared" si="2"/>
        <v>9.3961928151273435E-3</v>
      </c>
      <c r="K17" s="75">
        <f>+'Q52 PFTV'!G17</f>
        <v>70.876061190000001</v>
      </c>
      <c r="L17" s="1089">
        <f t="shared" si="3"/>
        <v>2.6522005098554738E-3</v>
      </c>
      <c r="M17" s="73">
        <f>+'Q56 MCTV'!G17</f>
        <v>152.93875599</v>
      </c>
      <c r="N17" s="1089">
        <f t="shared" si="4"/>
        <v>8.6834504174882095E-3</v>
      </c>
      <c r="O17" s="73">
        <f>+'Q62 IRCV'!G17</f>
        <v>28.832307280000002</v>
      </c>
      <c r="P17" s="1088">
        <f t="shared" si="5"/>
        <v>8.1015913897534986E-3</v>
      </c>
    </row>
    <row r="18" spans="1:16" ht="18" customHeight="1">
      <c r="A18" s="37" t="s">
        <v>84</v>
      </c>
      <c r="B18" s="77" t="s">
        <v>85</v>
      </c>
      <c r="C18" s="73">
        <f>+'Q6 DIST'!F16</f>
        <v>15732</v>
      </c>
      <c r="D18" s="1089">
        <f t="shared" si="6"/>
        <v>3.5740898929499644E-2</v>
      </c>
      <c r="E18" s="73">
        <f>+'Q50 RLPV'!G18</f>
        <v>397.3639498</v>
      </c>
      <c r="F18" s="1089">
        <f t="shared" si="0"/>
        <v>1.3271451629261979E-2</v>
      </c>
      <c r="G18" s="73">
        <f>+'Q48 RLNV'!G18</f>
        <v>471.89343564999996</v>
      </c>
      <c r="H18" s="1089">
        <f t="shared" si="1"/>
        <v>1.2408546805901699E-2</v>
      </c>
      <c r="I18" s="73">
        <f>+'Q54 LTTV'!G18</f>
        <v>455.04081844999996</v>
      </c>
      <c r="J18" s="1089">
        <f t="shared" si="2"/>
        <v>2.0407708131598361E-2</v>
      </c>
      <c r="K18" s="75">
        <f>+'Q52 PFTV'!G18</f>
        <v>175.81706227000001</v>
      </c>
      <c r="L18" s="1089">
        <f t="shared" si="3"/>
        <v>6.5791198659269851E-3</v>
      </c>
      <c r="M18" s="73">
        <f>+'Q56 MCTV'!G18</f>
        <v>339.09351139</v>
      </c>
      <c r="N18" s="1089">
        <f t="shared" si="4"/>
        <v>1.9252815769206118E-2</v>
      </c>
      <c r="O18" s="73">
        <f>+'Q62 IRCV'!G18</f>
        <v>63.657528710000001</v>
      </c>
      <c r="P18" s="1088">
        <f t="shared" si="5"/>
        <v>1.78871320106825E-2</v>
      </c>
    </row>
    <row r="19" spans="1:16" ht="18" customHeight="1">
      <c r="A19" s="37" t="s">
        <v>86</v>
      </c>
      <c r="B19" s="77" t="s">
        <v>87</v>
      </c>
      <c r="C19" s="73">
        <f>+'Q6 DIST'!F17</f>
        <v>6658</v>
      </c>
      <c r="D19" s="1089">
        <f t="shared" si="6"/>
        <v>1.5126042783664419E-2</v>
      </c>
      <c r="E19" s="73">
        <f>+'Q50 RLPV'!G19</f>
        <v>100.56019917</v>
      </c>
      <c r="F19" s="1089">
        <f t="shared" si="0"/>
        <v>3.3585830314635293E-3</v>
      </c>
      <c r="G19" s="73">
        <f>+'Q48 RLNV'!G19</f>
        <v>120.58575970999999</v>
      </c>
      <c r="H19" s="1089">
        <f t="shared" si="1"/>
        <v>3.1708303834015205E-3</v>
      </c>
      <c r="I19" s="73">
        <f>+'Q54 LTTV'!G19</f>
        <v>116.20023454000001</v>
      </c>
      <c r="J19" s="1089">
        <f t="shared" si="2"/>
        <v>5.2113576962022875E-3</v>
      </c>
      <c r="K19" s="75">
        <f>+'Q52 PFTV'!G19</f>
        <v>105.97132402</v>
      </c>
      <c r="L19" s="1089">
        <f t="shared" si="3"/>
        <v>3.965474306514628E-3</v>
      </c>
      <c r="M19" s="73">
        <f>+'Q56 MCTV'!G19</f>
        <v>91.996968209999991</v>
      </c>
      <c r="N19" s="1089">
        <f t="shared" si="4"/>
        <v>5.2233399365626291E-3</v>
      </c>
      <c r="O19" s="73">
        <f>+'Q62 IRCV'!G19</f>
        <v>16.434277179999999</v>
      </c>
      <c r="P19" s="1088">
        <f t="shared" si="5"/>
        <v>4.617868324075047E-3</v>
      </c>
    </row>
    <row r="20" spans="1:16" ht="18" customHeight="1">
      <c r="A20" s="37" t="s">
        <v>88</v>
      </c>
      <c r="B20" s="77" t="s">
        <v>89</v>
      </c>
      <c r="C20" s="73">
        <f>+'Q6 DIST'!F18</f>
        <v>21817</v>
      </c>
      <c r="D20" s="1089">
        <f t="shared" si="6"/>
        <v>4.9565166027516767E-2</v>
      </c>
      <c r="E20" s="73">
        <f>+'Q50 RLPV'!G20</f>
        <v>985.31644661999997</v>
      </c>
      <c r="F20" s="1089">
        <f t="shared" si="0"/>
        <v>3.2908318853321461E-2</v>
      </c>
      <c r="G20" s="73">
        <f>+'Q48 RLNV'!G20</f>
        <v>431.62368613999996</v>
      </c>
      <c r="H20" s="1089">
        <f t="shared" si="1"/>
        <v>1.1349644448066427E-2</v>
      </c>
      <c r="I20" s="73">
        <f>+'Q54 LTTV'!G20</f>
        <v>370.87162437000001</v>
      </c>
      <c r="J20" s="1089">
        <f t="shared" si="2"/>
        <v>1.663288117803521E-2</v>
      </c>
      <c r="K20" s="75">
        <f>+'Q52 PFTV'!G20</f>
        <v>298.89774358999995</v>
      </c>
      <c r="L20" s="1089">
        <f t="shared" si="3"/>
        <v>1.1184830740225965E-2</v>
      </c>
      <c r="M20" s="73">
        <f>+'Q56 MCTV'!G20</f>
        <v>315.80097458</v>
      </c>
      <c r="N20" s="1089">
        <f t="shared" si="4"/>
        <v>1.7930328299121171E-2</v>
      </c>
      <c r="O20" s="73">
        <f>+'Q62 IRCV'!G20</f>
        <v>58.373466000000001</v>
      </c>
      <c r="P20" s="1088">
        <f t="shared" si="5"/>
        <v>1.6402362979244321E-2</v>
      </c>
    </row>
    <row r="21" spans="1:16" ht="18" customHeight="1">
      <c r="A21" s="37" t="s">
        <v>90</v>
      </c>
      <c r="B21" s="77" t="s">
        <v>91</v>
      </c>
      <c r="C21" s="73">
        <f>+'Q6 DIST'!F19</f>
        <v>5303</v>
      </c>
      <c r="D21" s="1089">
        <f t="shared" si="6"/>
        <v>1.2047672706784682E-2</v>
      </c>
      <c r="E21" s="73">
        <f>+'Q50 RLPV'!G21</f>
        <v>84.607267849999999</v>
      </c>
      <c r="F21" s="1089">
        <f t="shared" si="0"/>
        <v>2.825775371219363E-3</v>
      </c>
      <c r="G21" s="73">
        <f>+'Q48 RLNV'!G21</f>
        <v>48.205395369999998</v>
      </c>
      <c r="H21" s="1089">
        <f t="shared" si="1"/>
        <v>1.2675719973127414E-3</v>
      </c>
      <c r="I21" s="73">
        <f>+'Q54 LTTV'!G21</f>
        <v>100.22469907999999</v>
      </c>
      <c r="J21" s="1089">
        <f t="shared" si="2"/>
        <v>4.4948855651433372E-3</v>
      </c>
      <c r="K21" s="75">
        <f>+'Q52 PFTV'!G21</f>
        <v>44.834595549999996</v>
      </c>
      <c r="L21" s="1089">
        <f t="shared" si="3"/>
        <v>1.6777221417271868E-3</v>
      </c>
      <c r="M21" s="73">
        <f>+'Q56 MCTV'!G21</f>
        <v>84.842475010000001</v>
      </c>
      <c r="N21" s="1089">
        <f t="shared" si="4"/>
        <v>4.8171270929815123E-3</v>
      </c>
      <c r="O21" s="73">
        <f>+'Q62 IRCV'!G21</f>
        <v>12.997294949999999</v>
      </c>
      <c r="P21" s="1088">
        <f t="shared" si="5"/>
        <v>3.6521105242953906E-3</v>
      </c>
    </row>
    <row r="22" spans="1:16" ht="18" customHeight="1">
      <c r="A22" s="40">
        <v>10</v>
      </c>
      <c r="B22" s="77" t="s">
        <v>92</v>
      </c>
      <c r="C22" s="73">
        <f>+'Q6 DIST'!F20</f>
        <v>21451</v>
      </c>
      <c r="D22" s="1089">
        <f t="shared" si="6"/>
        <v>4.8733665327783934E-2</v>
      </c>
      <c r="E22" s="73">
        <f>+'Q50 RLPV'!G22</f>
        <v>688.98221866999995</v>
      </c>
      <c r="F22" s="1089">
        <f t="shared" si="0"/>
        <v>2.3011131717164405E-2</v>
      </c>
      <c r="G22" s="73">
        <f>+'Q48 RLNV'!G22</f>
        <v>272.11929887000002</v>
      </c>
      <c r="H22" s="1089">
        <f t="shared" si="1"/>
        <v>7.1554397703509328E-3</v>
      </c>
      <c r="I22" s="73">
        <f>+'Q54 LTTV'!G22</f>
        <v>597.52667578000001</v>
      </c>
      <c r="J22" s="1089">
        <f t="shared" si="2"/>
        <v>2.6797925605222032E-2</v>
      </c>
      <c r="K22" s="75">
        <f>+'Q52 PFTV'!G22</f>
        <v>228.27722423</v>
      </c>
      <c r="L22" s="1089">
        <f t="shared" si="3"/>
        <v>8.5421926716297298E-3</v>
      </c>
      <c r="M22" s="73">
        <f>+'Q56 MCTV'!G22</f>
        <v>516.85534981000001</v>
      </c>
      <c r="N22" s="1089">
        <f t="shared" si="4"/>
        <v>2.9345653912485829E-2</v>
      </c>
      <c r="O22" s="73">
        <f>+'Q62 IRCV'!G22</f>
        <v>87.122679099999999</v>
      </c>
      <c r="P22" s="1088">
        <f t="shared" si="5"/>
        <v>2.4480605731419528E-2</v>
      </c>
    </row>
    <row r="23" spans="1:16" ht="18" customHeight="1">
      <c r="A23" s="41">
        <f t="shared" ref="A23:A34" si="7">A22+1</f>
        <v>11</v>
      </c>
      <c r="B23" s="78" t="s">
        <v>93</v>
      </c>
      <c r="C23" s="73">
        <f>+'Q6 DIST'!F21</f>
        <v>122493</v>
      </c>
      <c r="D23" s="1089">
        <f t="shared" si="6"/>
        <v>0.27828692680976352</v>
      </c>
      <c r="E23" s="73">
        <f>+'Q50 RLPV'!G23</f>
        <v>13723.90598383</v>
      </c>
      <c r="F23" s="1089">
        <f t="shared" si="0"/>
        <v>0.4583610428691659</v>
      </c>
      <c r="G23" s="73">
        <f>+'Q48 RLNV'!G23</f>
        <v>27610.450435939998</v>
      </c>
      <c r="H23" s="1089">
        <f t="shared" si="1"/>
        <v>0.72602316685010759</v>
      </c>
      <c r="I23" s="73">
        <f>+'Q54 LTTV'!G23</f>
        <v>10894.806085229999</v>
      </c>
      <c r="J23" s="1089">
        <f t="shared" si="2"/>
        <v>0.48861116129116255</v>
      </c>
      <c r="K23" s="75">
        <f>+'Q52 PFTV'!G23</f>
        <v>19494.349168680001</v>
      </c>
      <c r="L23" s="1089">
        <f t="shared" si="3"/>
        <v>0.72948357931279295</v>
      </c>
      <c r="M23" s="73">
        <f>+'Q56 MCTV'!G23</f>
        <v>7966.4280156999994</v>
      </c>
      <c r="N23" s="1089">
        <f t="shared" si="4"/>
        <v>0.45231231437074754</v>
      </c>
      <c r="O23" s="73">
        <f>+'Q62 IRCV'!G23</f>
        <v>1935.69575502</v>
      </c>
      <c r="P23" s="1088">
        <f t="shared" si="5"/>
        <v>0.54391124198827656</v>
      </c>
    </row>
    <row r="24" spans="1:16" ht="18" customHeight="1">
      <c r="A24" s="41">
        <f t="shared" si="7"/>
        <v>12</v>
      </c>
      <c r="B24" s="78" t="s">
        <v>94</v>
      </c>
      <c r="C24" s="73">
        <f>+'Q6 DIST'!F22</f>
        <v>4085</v>
      </c>
      <c r="D24" s="1089">
        <f t="shared" si="6"/>
        <v>9.2805474273459226E-3</v>
      </c>
      <c r="E24" s="73">
        <f>+'Q50 RLPV'!G24</f>
        <v>116.98547456999999</v>
      </c>
      <c r="F24" s="1089">
        <f t="shared" si="0"/>
        <v>3.9071663845284543E-3</v>
      </c>
      <c r="G24" s="73">
        <f>+'Q48 RLNV'!G24</f>
        <v>66.503639640000003</v>
      </c>
      <c r="H24" s="1089">
        <f t="shared" si="1"/>
        <v>1.7487285537233341E-3</v>
      </c>
      <c r="I24" s="73">
        <f>+'Q54 LTTV'!G24</f>
        <v>97.643768180000009</v>
      </c>
      <c r="J24" s="1089">
        <f t="shared" si="2"/>
        <v>4.3791357634125044E-3</v>
      </c>
      <c r="K24" s="75">
        <f>+'Q52 PFTV'!G24</f>
        <v>49.256360119999997</v>
      </c>
      <c r="L24" s="1089">
        <f t="shared" si="3"/>
        <v>1.8431857136316243E-3</v>
      </c>
      <c r="M24" s="73">
        <f>+'Q56 MCTV'!G24</f>
        <v>101.73390503</v>
      </c>
      <c r="N24" s="1089">
        <f t="shared" si="4"/>
        <v>5.7761769695787325E-3</v>
      </c>
      <c r="O24" s="73">
        <f>+'Q62 IRCV'!G24</f>
        <v>19.802517420000001</v>
      </c>
      <c r="P24" s="1088">
        <f t="shared" si="5"/>
        <v>5.5643103088250543E-3</v>
      </c>
    </row>
    <row r="25" spans="1:16" ht="18" customHeight="1">
      <c r="A25" s="41">
        <f t="shared" si="7"/>
        <v>13</v>
      </c>
      <c r="B25" s="78" t="s">
        <v>95</v>
      </c>
      <c r="C25" s="73">
        <f>+'Q6 DIST'!F23</f>
        <v>76970</v>
      </c>
      <c r="D25" s="1089">
        <f t="shared" si="6"/>
        <v>0.17486505152578108</v>
      </c>
      <c r="E25" s="73">
        <f>+'Q50 RLPV'!G25</f>
        <v>5400.9994254100002</v>
      </c>
      <c r="F25" s="1089">
        <f t="shared" si="0"/>
        <v>0.18038652640753614</v>
      </c>
      <c r="G25" s="73">
        <f>+'Q48 RLNV'!G25</f>
        <v>4071.8220281100002</v>
      </c>
      <c r="H25" s="1089">
        <f t="shared" si="1"/>
        <v>0.10706950002707571</v>
      </c>
      <c r="I25" s="73">
        <f>+'Q54 LTTV'!G25</f>
        <v>2797.5961126799998</v>
      </c>
      <c r="J25" s="1089">
        <f t="shared" si="2"/>
        <v>0.12546682104726598</v>
      </c>
      <c r="K25" s="75">
        <f>+'Q52 PFTV'!G25</f>
        <v>3259.0921555800001</v>
      </c>
      <c r="L25" s="1089">
        <f t="shared" si="3"/>
        <v>0.12195606995602645</v>
      </c>
      <c r="M25" s="73">
        <f>+'Q56 MCTV'!G25</f>
        <v>2421.6784545999999</v>
      </c>
      <c r="N25" s="1089">
        <f t="shared" si="4"/>
        <v>0.13749637658222835</v>
      </c>
      <c r="O25" s="73">
        <f>+'Q62 IRCV'!G25</f>
        <v>452.40960432999998</v>
      </c>
      <c r="P25" s="1088">
        <f t="shared" si="5"/>
        <v>0.12712259617266797</v>
      </c>
    </row>
    <row r="26" spans="1:16" ht="18" customHeight="1">
      <c r="A26" s="41">
        <f t="shared" si="7"/>
        <v>14</v>
      </c>
      <c r="B26" s="78" t="s">
        <v>96</v>
      </c>
      <c r="C26" s="73">
        <f>+'Q6 DIST'!F24</f>
        <v>17013</v>
      </c>
      <c r="D26" s="1089">
        <f t="shared" si="6"/>
        <v>3.8651151378564549E-2</v>
      </c>
      <c r="E26" s="73">
        <f>+'Q50 RLPV'!G26</f>
        <v>397.66715562000002</v>
      </c>
      <c r="F26" s="1089">
        <f t="shared" si="0"/>
        <v>1.3281578318851879E-2</v>
      </c>
      <c r="G26" s="73">
        <f>+'Q48 RLNV'!G26</f>
        <v>232.26217641</v>
      </c>
      <c r="H26" s="1089">
        <f t="shared" si="1"/>
        <v>6.1073875360319026E-3</v>
      </c>
      <c r="I26" s="73">
        <f>+'Q54 LTTV'!G26</f>
        <v>430.62469905</v>
      </c>
      <c r="J26" s="1089">
        <f t="shared" si="2"/>
        <v>1.9312691996301465E-2</v>
      </c>
      <c r="K26" s="75">
        <f>+'Q52 PFTV'!G26</f>
        <v>196.56986971000001</v>
      </c>
      <c r="L26" s="1089">
        <f t="shared" si="3"/>
        <v>7.3556952786851962E-3</v>
      </c>
      <c r="M26" s="73">
        <f>+'Q56 MCTV'!G26</f>
        <v>372.85932917000002</v>
      </c>
      <c r="N26" s="1089">
        <f t="shared" si="4"/>
        <v>2.1169947908804162E-2</v>
      </c>
      <c r="O26" s="73">
        <f>+'Q62 IRCV'!G26</f>
        <v>68.447389279999996</v>
      </c>
      <c r="P26" s="1088">
        <f t="shared" si="5"/>
        <v>1.9233035159368413E-2</v>
      </c>
    </row>
    <row r="27" spans="1:16" ht="18" customHeight="1">
      <c r="A27" s="41">
        <f t="shared" si="7"/>
        <v>15</v>
      </c>
      <c r="B27" s="78" t="s">
        <v>97</v>
      </c>
      <c r="C27" s="73">
        <f>+'Q6 DIST'!F25</f>
        <v>26230</v>
      </c>
      <c r="D27" s="1089">
        <f t="shared" si="6"/>
        <v>5.9590883480852765E-2</v>
      </c>
      <c r="E27" s="73">
        <f>+'Q50 RLPV'!G27</f>
        <v>976.47548133000009</v>
      </c>
      <c r="F27" s="1089">
        <f t="shared" si="0"/>
        <v>3.2613041832692709E-2</v>
      </c>
      <c r="G27" s="73">
        <f>+'Q48 RLNV'!G27</f>
        <v>601.69564744000002</v>
      </c>
      <c r="H27" s="1089">
        <f t="shared" si="1"/>
        <v>1.5821725923952396E-2</v>
      </c>
      <c r="I27" s="73">
        <f>+'Q54 LTTV'!G27</f>
        <v>919.66118532000007</v>
      </c>
      <c r="J27" s="1089">
        <f t="shared" si="2"/>
        <v>4.1245040640310399E-2</v>
      </c>
      <c r="K27" s="75">
        <f>+'Q52 PFTV'!G27</f>
        <v>514.05108352000002</v>
      </c>
      <c r="L27" s="1089">
        <f t="shared" si="3"/>
        <v>1.9235924272776348E-2</v>
      </c>
      <c r="M27" s="73">
        <f>+'Q56 MCTV'!G27</f>
        <v>681.95311727000001</v>
      </c>
      <c r="N27" s="1089">
        <f t="shared" si="4"/>
        <v>3.8719460234479496E-2</v>
      </c>
      <c r="O27" s="73">
        <f>+'Q62 IRCV'!G27</f>
        <v>147.94405462</v>
      </c>
      <c r="P27" s="1088">
        <f t="shared" si="5"/>
        <v>4.1570806922761584E-2</v>
      </c>
    </row>
    <row r="28" spans="1:16" ht="18" customHeight="1">
      <c r="A28" s="41">
        <f t="shared" si="7"/>
        <v>16</v>
      </c>
      <c r="B28" s="78" t="s">
        <v>98</v>
      </c>
      <c r="C28" s="73">
        <f>+'Q6 DIST'!F26</f>
        <v>8334</v>
      </c>
      <c r="D28" s="1089">
        <f t="shared" si="6"/>
        <v>1.8933679867686883E-2</v>
      </c>
      <c r="E28" s="73">
        <f>+'Q50 RLPV'!G28</f>
        <v>361.57609295999998</v>
      </c>
      <c r="F28" s="1089">
        <f t="shared" si="0"/>
        <v>1.2076182629127302E-2</v>
      </c>
      <c r="G28" s="73">
        <f>+'Q48 RLNV'!G28</f>
        <v>97.623829970000003</v>
      </c>
      <c r="H28" s="1089">
        <f t="shared" si="1"/>
        <v>2.5670411411541621E-3</v>
      </c>
      <c r="I28" s="73">
        <f>+'Q54 LTTV'!G28</f>
        <v>357.21483967</v>
      </c>
      <c r="J28" s="1089">
        <f t="shared" si="2"/>
        <v>1.6020400572178746E-2</v>
      </c>
      <c r="K28" s="75">
        <f>+'Q52 PFTV'!G28</f>
        <v>117.6566617</v>
      </c>
      <c r="L28" s="1089">
        <f t="shared" si="3"/>
        <v>4.402742659642328E-3</v>
      </c>
      <c r="M28" s="73">
        <f>+'Q56 MCTV'!G28</f>
        <v>343.01727202999996</v>
      </c>
      <c r="N28" s="1089">
        <f t="shared" si="4"/>
        <v>1.9475596324383112E-2</v>
      </c>
      <c r="O28" s="73">
        <f>+'Q62 IRCV'!G28</f>
        <v>74.267679629999989</v>
      </c>
      <c r="P28" s="1088">
        <f t="shared" si="5"/>
        <v>2.0868478820796583E-2</v>
      </c>
    </row>
    <row r="29" spans="1:16" ht="18" customHeight="1">
      <c r="A29" s="41">
        <f t="shared" si="7"/>
        <v>17</v>
      </c>
      <c r="B29" s="78" t="s">
        <v>99</v>
      </c>
      <c r="C29" s="73">
        <f>+'Q6 DIST'!F27</f>
        <v>6324</v>
      </c>
      <c r="D29" s="1089">
        <f t="shared" si="6"/>
        <v>1.4367241598662329E-2</v>
      </c>
      <c r="E29" s="73">
        <f>+'Q50 RLPV'!G29</f>
        <v>128.36370837999999</v>
      </c>
      <c r="F29" s="1089">
        <f t="shared" si="0"/>
        <v>4.2871849536811214E-3</v>
      </c>
      <c r="G29" s="73">
        <f>+'Q48 RLNV'!G29</f>
        <v>69.651462209999991</v>
      </c>
      <c r="H29" s="1089">
        <f t="shared" si="1"/>
        <v>1.831501274735476E-3</v>
      </c>
      <c r="I29" s="73">
        <f>+'Q54 LTTV'!G29</f>
        <v>170.09960063999998</v>
      </c>
      <c r="J29" s="1089">
        <f t="shared" si="2"/>
        <v>7.6286409095934621E-3</v>
      </c>
      <c r="K29" s="75">
        <f>+'Q52 PFTV'!G29</f>
        <v>65.031506530000001</v>
      </c>
      <c r="L29" s="1089">
        <f t="shared" si="3"/>
        <v>2.4334957654203069E-3</v>
      </c>
      <c r="M29" s="73">
        <f>+'Q56 MCTV'!G29</f>
        <v>137.75236040999999</v>
      </c>
      <c r="N29" s="1089">
        <f t="shared" si="4"/>
        <v>7.8212078015752456E-3</v>
      </c>
      <c r="O29" s="73">
        <f>+'Q62 IRCV'!G29</f>
        <v>28.65524538</v>
      </c>
      <c r="P29" s="1088">
        <f t="shared" si="5"/>
        <v>8.0518387580767251E-3</v>
      </c>
    </row>
    <row r="30" spans="1:16" ht="18" customHeight="1">
      <c r="A30" s="41">
        <f t="shared" si="7"/>
        <v>18</v>
      </c>
      <c r="B30" s="78" t="s">
        <v>100</v>
      </c>
      <c r="C30" s="73">
        <f>+'Q6 DIST'!F28</f>
        <v>12236</v>
      </c>
      <c r="D30" s="1089">
        <f t="shared" si="6"/>
        <v>2.7798476945166392E-2</v>
      </c>
      <c r="E30" s="73">
        <f>+'Q50 RLPV'!G30</f>
        <v>591.29742064999994</v>
      </c>
      <c r="F30" s="1089">
        <f t="shared" si="0"/>
        <v>1.9748583434943116E-2</v>
      </c>
      <c r="G30" s="73">
        <f>+'Q48 RLNV'!G30</f>
        <v>680.89401776</v>
      </c>
      <c r="H30" s="1089">
        <f t="shared" si="1"/>
        <v>1.7904265350916888E-2</v>
      </c>
      <c r="I30" s="73">
        <f>+'Q54 LTTV'!G30</f>
        <v>385.37959869999997</v>
      </c>
      <c r="J30" s="1089">
        <f t="shared" si="2"/>
        <v>1.7283536006575374E-2</v>
      </c>
      <c r="K30" s="75">
        <f>+'Q52 PFTV'!G30</f>
        <v>193.85347944999998</v>
      </c>
      <c r="L30" s="1089">
        <f t="shared" si="3"/>
        <v>7.2540472537868401E-3</v>
      </c>
      <c r="M30" s="73">
        <f>+'Q56 MCTV'!G30</f>
        <v>287.49693307000001</v>
      </c>
      <c r="N30" s="1089">
        <f t="shared" si="4"/>
        <v>1.6323301097443899E-2</v>
      </c>
      <c r="O30" s="73">
        <f>+'Q62 IRCV'!G30</f>
        <v>50.681525310000005</v>
      </c>
      <c r="P30" s="1088">
        <f t="shared" si="5"/>
        <v>1.4241004200031196E-2</v>
      </c>
    </row>
    <row r="31" spans="1:16" ht="18" customHeight="1">
      <c r="A31" s="41">
        <f t="shared" si="7"/>
        <v>19</v>
      </c>
      <c r="B31" s="78" t="s">
        <v>101</v>
      </c>
      <c r="C31" s="73">
        <f>+'Q6 DIST'!F29</f>
        <v>1594</v>
      </c>
      <c r="D31" s="1089">
        <f t="shared" si="6"/>
        <v>3.6213445775249448E-3</v>
      </c>
      <c r="E31" s="73">
        <f>+'Q50 RLPV'!G31</f>
        <v>24.722857789999999</v>
      </c>
      <c r="F31" s="1089">
        <f t="shared" si="0"/>
        <v>8.2571207444019547E-4</v>
      </c>
      <c r="G31" s="73">
        <f>+'Q48 RLNV'!G31</f>
        <v>28.076723449999999</v>
      </c>
      <c r="H31" s="1089">
        <f t="shared" si="1"/>
        <v>7.3828392337307739E-4</v>
      </c>
      <c r="I31" s="73">
        <f>+'Q54 LTTV'!G31</f>
        <v>30.07784629</v>
      </c>
      <c r="J31" s="1089">
        <f t="shared" si="2"/>
        <v>1.3489337295151805E-3</v>
      </c>
      <c r="K31" s="75">
        <f>+'Q52 PFTV'!G31</f>
        <v>23.003200289999999</v>
      </c>
      <c r="L31" s="1089">
        <f t="shared" si="3"/>
        <v>8.6078569425431667E-4</v>
      </c>
      <c r="M31" s="73">
        <f>+'Q56 MCTV'!G31</f>
        <v>27.15020818</v>
      </c>
      <c r="N31" s="1089">
        <f t="shared" si="4"/>
        <v>1.5415156546122813E-3</v>
      </c>
      <c r="O31" s="73">
        <f>+'Q62 IRCV'!G31</f>
        <v>4.1589622799999999</v>
      </c>
      <c r="P31" s="1088">
        <f t="shared" si="5"/>
        <v>1.1686270082634045E-3</v>
      </c>
    </row>
    <row r="32" spans="1:16" ht="18" customHeight="1">
      <c r="A32" s="41">
        <f t="shared" si="7"/>
        <v>20</v>
      </c>
      <c r="B32" s="77" t="s">
        <v>102</v>
      </c>
      <c r="C32" s="73">
        <f>+'Q6 DIST'!F30</f>
        <v>976</v>
      </c>
      <c r="D32" s="1089">
        <f t="shared" si="6"/>
        <v>2.2173351992875448E-3</v>
      </c>
      <c r="E32" s="73">
        <f>+'Q50 RLPV'!G32</f>
        <v>6.3487661799999993</v>
      </c>
      <c r="F32" s="1089">
        <f t="shared" si="0"/>
        <v>2.1204073320131957E-4</v>
      </c>
      <c r="G32" s="73">
        <f>+'Q48 RLNV'!G32</f>
        <v>15.07028019</v>
      </c>
      <c r="H32" s="1089">
        <f t="shared" si="1"/>
        <v>3.9627649589591861E-4</v>
      </c>
      <c r="I32" s="73">
        <f>+'Q54 LTTV'!G32</f>
        <v>10.001530630000001</v>
      </c>
      <c r="J32" s="1089">
        <f t="shared" si="2"/>
        <v>4.4854947004871519E-4</v>
      </c>
      <c r="K32" s="75">
        <f>+'Q52 PFTV'!G32</f>
        <v>14.85296037</v>
      </c>
      <c r="L32" s="1089">
        <f t="shared" si="3"/>
        <v>5.5580161206440131E-4</v>
      </c>
      <c r="M32" s="73">
        <f>+'Q56 MCTV'!G32</f>
        <v>8.9247225999999991</v>
      </c>
      <c r="N32" s="1089">
        <f t="shared" si="4"/>
        <v>5.067216984032724E-4</v>
      </c>
      <c r="O32" s="73">
        <f>+'Q62 IRCV'!G32</f>
        <v>1.31809551</v>
      </c>
      <c r="P32" s="1088">
        <f t="shared" si="5"/>
        <v>3.7037171985525351E-4</v>
      </c>
    </row>
    <row r="33" spans="1:18" ht="18" customHeight="1">
      <c r="A33" s="41">
        <f t="shared" si="7"/>
        <v>21</v>
      </c>
      <c r="B33" s="77" t="s">
        <v>103</v>
      </c>
      <c r="C33" s="73">
        <f>+'Q6 DIST'!F31</f>
        <v>3486</v>
      </c>
      <c r="D33" s="1089">
        <f t="shared" si="6"/>
        <v>7.9197033859798992E-3</v>
      </c>
      <c r="E33" s="73">
        <f>+'Q50 RLPV'!G33</f>
        <v>115.60174047</v>
      </c>
      <c r="F33" s="1089">
        <f t="shared" si="0"/>
        <v>3.8609514216835531E-3</v>
      </c>
      <c r="G33" s="73">
        <f>+'Q48 RLNV'!G33</f>
        <v>310.9036658</v>
      </c>
      <c r="H33" s="1089">
        <f t="shared" si="1"/>
        <v>8.1752836504109978E-3</v>
      </c>
      <c r="I33" s="73">
        <f>+'Q54 LTTV'!G33</f>
        <v>168.74241918000001</v>
      </c>
      <c r="J33" s="1089">
        <f t="shared" si="2"/>
        <v>7.5677739236126454E-3</v>
      </c>
      <c r="K33" s="75">
        <f>+'Q52 PFTV'!G33</f>
        <v>167.54807371000001</v>
      </c>
      <c r="L33" s="1089">
        <f t="shared" si="3"/>
        <v>6.2696921789674939E-3</v>
      </c>
      <c r="M33" s="73">
        <f>+'Q56 MCTV'!G33</f>
        <v>133.92563054999999</v>
      </c>
      <c r="N33" s="1089">
        <f t="shared" si="4"/>
        <v>7.6039363926028569E-3</v>
      </c>
      <c r="O33" s="73">
        <f>+'Q62 IRCV'!G33</f>
        <v>24.702282499999999</v>
      </c>
      <c r="P33" s="1088">
        <f t="shared" si="5"/>
        <v>6.9410955309872277E-3</v>
      </c>
    </row>
    <row r="34" spans="1:18" ht="18" customHeight="1" thickBot="1">
      <c r="A34" s="43">
        <f t="shared" si="7"/>
        <v>22</v>
      </c>
      <c r="B34" s="79" t="s">
        <v>104</v>
      </c>
      <c r="C34" s="73">
        <f>+'Q6 DIST'!F32</f>
        <v>11629</v>
      </c>
      <c r="D34" s="1089">
        <f t="shared" si="6"/>
        <v>2.6419458025117682E-2</v>
      </c>
      <c r="E34" s="73">
        <f>+'Q50 RLPV'!G34</f>
        <v>2749.9863633</v>
      </c>
      <c r="F34" s="1089">
        <f t="shared" si="0"/>
        <v>9.1846054530198881E-2</v>
      </c>
      <c r="G34" s="73">
        <f>+'Q48 RLNV'!G34</f>
        <v>1547.1338495299999</v>
      </c>
      <c r="H34" s="1089">
        <f t="shared" si="1"/>
        <v>4.0682241660014669E-2</v>
      </c>
      <c r="I34" s="73">
        <f>+'Q54 LTTV'!G34</f>
        <v>1649.2084353099999</v>
      </c>
      <c r="J34" s="1136">
        <f t="shared" si="2"/>
        <v>7.3963835839212053E-2</v>
      </c>
      <c r="K34" s="75">
        <f>+'Q52 PFTV'!G34</f>
        <v>751.88339103999999</v>
      </c>
      <c r="L34" s="1089">
        <f t="shared" si="3"/>
        <v>2.8135670628230497E-2</v>
      </c>
      <c r="M34" s="73">
        <f>+'Q56 MCTV'!G34</f>
        <v>1522.5848383299999</v>
      </c>
      <c r="N34" s="1089">
        <f t="shared" si="4"/>
        <v>8.6448263976479173E-2</v>
      </c>
      <c r="O34" s="73">
        <f>+'Q62 IRCV'!G34</f>
        <v>120.7447921</v>
      </c>
      <c r="P34" s="1088">
        <f t="shared" si="5"/>
        <v>3.3928084857554837E-2</v>
      </c>
    </row>
    <row r="35" spans="1:18" ht="18" customHeight="1" thickTop="1" thickBot="1">
      <c r="A35" s="45" t="s">
        <v>105</v>
      </c>
      <c r="B35" s="80"/>
      <c r="C35" s="83">
        <f>+'Q6 DIST'!F33</f>
        <v>440168</v>
      </c>
      <c r="D35" s="82">
        <f t="shared" si="6"/>
        <v>1</v>
      </c>
      <c r="E35" s="83">
        <f>+'Q50 RLPV'!G35</f>
        <v>29941.257437419998</v>
      </c>
      <c r="F35" s="82">
        <f t="shared" si="0"/>
        <v>1</v>
      </c>
      <c r="G35" s="83">
        <f>+'Q48 RLNV'!G35</f>
        <v>38029.709927479991</v>
      </c>
      <c r="H35" s="82">
        <f t="shared" si="1"/>
        <v>1</v>
      </c>
      <c r="I35" s="83">
        <f>+'Q54 LTTV'!G35</f>
        <v>22297.49737284</v>
      </c>
      <c r="J35" s="47">
        <f t="shared" si="2"/>
        <v>1</v>
      </c>
      <c r="K35" s="84">
        <f>+'Q52 PFTV'!G35</f>
        <v>26723.492785190003</v>
      </c>
      <c r="L35" s="82">
        <f t="shared" si="3"/>
        <v>1</v>
      </c>
      <c r="M35" s="83">
        <f>+'Q56 MCTV'!G35</f>
        <v>17612.671073930003</v>
      </c>
      <c r="N35" s="82">
        <f t="shared" si="4"/>
        <v>1</v>
      </c>
      <c r="O35" s="83">
        <f>+'Q62 IRCV'!G35</f>
        <v>3558.8449099600002</v>
      </c>
      <c r="P35" s="85">
        <f t="shared" si="5"/>
        <v>1</v>
      </c>
      <c r="Q35" s="86"/>
      <c r="R35" s="86"/>
    </row>
    <row r="36" spans="1:18" s="200" customFormat="1" ht="13.5" thickTop="1">
      <c r="A36" s="1291" t="s">
        <v>820</v>
      </c>
      <c r="B36" s="1457"/>
      <c r="C36" s="1457"/>
      <c r="D36" s="1457"/>
      <c r="E36" s="1457"/>
      <c r="F36" s="1457"/>
    </row>
    <row r="37" spans="1:18" s="568" customFormat="1">
      <c r="A37" s="864" t="s">
        <v>617</v>
      </c>
      <c r="C37" s="615"/>
    </row>
    <row r="38" spans="1:18" s="86" customFormat="1" ht="32.25" customHeight="1">
      <c r="A38" s="1568" t="s">
        <v>824</v>
      </c>
      <c r="B38" s="1568"/>
      <c r="C38" s="1568"/>
      <c r="D38" s="1568"/>
      <c r="E38" s="1568"/>
      <c r="F38" s="1568"/>
      <c r="G38" s="1568"/>
      <c r="H38" s="1568"/>
      <c r="I38" s="1568"/>
      <c r="J38" s="1568"/>
      <c r="K38" s="1568"/>
      <c r="L38" s="1568"/>
      <c r="M38" s="1568"/>
      <c r="N38" s="1568"/>
      <c r="O38" s="1568"/>
    </row>
    <row r="39" spans="1:18" s="16" customFormat="1" ht="14.25" customHeight="1">
      <c r="A39" s="16" t="str">
        <f>+data!A1</f>
        <v>Fonte: AT - Autoridade Tributária e Aduaneira</v>
      </c>
      <c r="I39" s="886"/>
    </row>
    <row r="40" spans="1:18" s="16" customFormat="1" ht="14.25" customHeight="1">
      <c r="A40" s="1644" t="str">
        <f>+data!A2</f>
        <v>Data: 2015-11</v>
      </c>
      <c r="B40" s="1644"/>
    </row>
    <row r="41" spans="1:18">
      <c r="A41" s="49"/>
      <c r="C41" s="26"/>
      <c r="D41" s="26"/>
      <c r="E41" s="26"/>
      <c r="F41" s="26"/>
      <c r="G41" s="26"/>
      <c r="H41" s="26"/>
      <c r="I41" s="26"/>
      <c r="J41" s="26"/>
      <c r="K41" s="26"/>
      <c r="L41" s="26"/>
      <c r="M41" s="26"/>
      <c r="N41" s="26"/>
      <c r="O41" s="26"/>
      <c r="P41" s="26"/>
    </row>
    <row r="42" spans="1:18" ht="18" customHeight="1">
      <c r="C42" s="26"/>
      <c r="D42" s="26"/>
      <c r="E42" s="26"/>
      <c r="F42" s="26"/>
      <c r="G42" s="26"/>
      <c r="H42" s="26"/>
      <c r="I42" s="26"/>
      <c r="J42" s="26"/>
      <c r="K42" s="26"/>
      <c r="L42" s="26"/>
      <c r="M42" s="26"/>
      <c r="N42" s="26"/>
      <c r="O42" s="26"/>
      <c r="P42" s="26"/>
    </row>
    <row r="43" spans="1:18" ht="18" customHeight="1">
      <c r="C43" s="26"/>
      <c r="D43" s="26"/>
      <c r="E43" s="26"/>
      <c r="F43" s="26"/>
      <c r="G43" s="26"/>
      <c r="H43" s="26"/>
      <c r="I43" s="26"/>
      <c r="J43" s="26"/>
      <c r="K43" s="26"/>
      <c r="L43" s="26"/>
      <c r="M43" s="26"/>
      <c r="N43" s="26"/>
      <c r="O43" s="26"/>
      <c r="P43" s="26"/>
    </row>
    <row r="44" spans="1:18" ht="18" customHeight="1">
      <c r="C44" s="26"/>
      <c r="D44" s="26"/>
      <c r="E44" s="26"/>
      <c r="F44" s="26"/>
      <c r="G44" s="26"/>
      <c r="H44" s="26"/>
      <c r="I44" s="26"/>
      <c r="J44" s="26"/>
      <c r="K44" s="26"/>
      <c r="L44" s="26"/>
      <c r="M44" s="26"/>
      <c r="N44" s="26"/>
      <c r="O44" s="26"/>
      <c r="P44" s="26"/>
    </row>
    <row r="45" spans="1:18" ht="18" customHeight="1">
      <c r="C45" s="26"/>
      <c r="D45" s="26"/>
      <c r="E45" s="26"/>
      <c r="F45" s="26"/>
      <c r="G45" s="26"/>
      <c r="H45" s="26"/>
      <c r="I45" s="26"/>
      <c r="J45" s="26"/>
      <c r="K45" s="26"/>
      <c r="L45" s="26"/>
      <c r="M45" s="26"/>
      <c r="N45" s="26"/>
      <c r="O45" s="26"/>
      <c r="P45" s="26"/>
    </row>
    <row r="46" spans="1:18" ht="18" customHeight="1">
      <c r="C46" s="26"/>
      <c r="D46" s="26"/>
      <c r="E46" s="26"/>
      <c r="F46" s="26"/>
      <c r="G46" s="26"/>
      <c r="H46" s="26"/>
      <c r="I46" s="26"/>
      <c r="J46" s="26"/>
      <c r="K46" s="26"/>
      <c r="L46" s="26"/>
      <c r="M46" s="26"/>
      <c r="N46" s="26"/>
      <c r="O46" s="26"/>
      <c r="P46" s="26"/>
    </row>
    <row r="47" spans="1:18" ht="18" customHeight="1">
      <c r="C47" s="26"/>
      <c r="D47" s="26"/>
      <c r="E47" s="26"/>
      <c r="F47" s="26"/>
      <c r="G47" s="26"/>
      <c r="H47" s="26"/>
      <c r="I47" s="26"/>
      <c r="J47" s="26"/>
      <c r="K47" s="26"/>
      <c r="L47" s="26"/>
      <c r="M47" s="26"/>
      <c r="N47" s="26"/>
      <c r="O47" s="26"/>
      <c r="P47" s="26"/>
    </row>
    <row r="48" spans="1:18" s="86" customFormat="1" ht="21" customHeight="1">
      <c r="A48"/>
      <c r="B48"/>
      <c r="C48" s="26"/>
      <c r="D48" s="26"/>
      <c r="E48" s="26"/>
      <c r="F48" s="26"/>
      <c r="G48" s="26"/>
      <c r="H48" s="26"/>
      <c r="I48" s="26"/>
      <c r="J48" s="26"/>
      <c r="K48" s="26"/>
      <c r="L48" s="26"/>
      <c r="M48" s="26"/>
      <c r="N48" s="26"/>
      <c r="O48" s="26"/>
      <c r="P48" s="26"/>
    </row>
    <row r="49" spans="3:16">
      <c r="C49" s="26"/>
      <c r="D49" s="26"/>
      <c r="E49" s="26"/>
      <c r="F49" s="26"/>
      <c r="G49" s="26"/>
      <c r="H49" s="26"/>
      <c r="I49" s="26"/>
      <c r="J49" s="26"/>
      <c r="K49" s="26"/>
      <c r="L49" s="26"/>
      <c r="M49" s="26"/>
      <c r="N49" s="26"/>
      <c r="O49" s="26"/>
      <c r="P49" s="26"/>
    </row>
    <row r="50" spans="3:16">
      <c r="C50" s="26"/>
      <c r="D50" s="26"/>
      <c r="E50" s="26"/>
      <c r="F50" s="26"/>
      <c r="G50" s="26"/>
      <c r="H50" s="26"/>
      <c r="I50" s="26"/>
      <c r="J50" s="26"/>
      <c r="K50" s="26"/>
      <c r="L50" s="26"/>
      <c r="M50" s="26"/>
      <c r="N50" s="26"/>
      <c r="O50" s="26"/>
      <c r="P50" s="26"/>
    </row>
    <row r="51" spans="3:16" ht="10.5" customHeight="1">
      <c r="C51" s="26"/>
      <c r="D51" s="26"/>
      <c r="E51" s="26"/>
      <c r="F51" s="26"/>
      <c r="G51" s="26"/>
      <c r="H51" s="26"/>
      <c r="I51" s="26"/>
      <c r="J51" s="26"/>
      <c r="K51" s="26"/>
      <c r="L51" s="26"/>
      <c r="M51" s="26"/>
      <c r="N51" s="26"/>
      <c r="O51" s="26"/>
      <c r="P51" s="26"/>
    </row>
    <row r="52" spans="3:16">
      <c r="C52" s="26"/>
      <c r="D52" s="26"/>
      <c r="E52" s="26"/>
      <c r="F52" s="26"/>
      <c r="G52" s="26"/>
      <c r="H52" s="26"/>
      <c r="I52" s="26"/>
      <c r="J52" s="26"/>
      <c r="K52" s="26"/>
      <c r="L52" s="26"/>
      <c r="M52" s="26"/>
      <c r="N52" s="26"/>
      <c r="O52" s="26"/>
      <c r="P52" s="26"/>
    </row>
    <row r="53" spans="3:16">
      <c r="C53" s="26"/>
      <c r="D53" s="26"/>
      <c r="E53" s="26"/>
      <c r="F53" s="26"/>
      <c r="G53" s="26"/>
      <c r="H53" s="26"/>
      <c r="I53" s="26"/>
      <c r="J53" s="26"/>
      <c r="K53" s="26"/>
      <c r="L53" s="26"/>
      <c r="M53" s="26"/>
      <c r="N53" s="26"/>
      <c r="O53" s="26"/>
      <c r="P53" s="26"/>
    </row>
    <row r="54" spans="3:16">
      <c r="C54" s="26"/>
      <c r="D54" s="26"/>
      <c r="E54" s="26"/>
      <c r="F54" s="26"/>
      <c r="G54" s="26"/>
      <c r="H54" s="26"/>
      <c r="I54" s="26"/>
      <c r="J54" s="26"/>
      <c r="K54" s="26"/>
      <c r="L54" s="26"/>
      <c r="M54" s="26"/>
      <c r="N54" s="26"/>
      <c r="O54" s="26"/>
      <c r="P54" s="26"/>
    </row>
    <row r="55" spans="3:16">
      <c r="C55" s="26"/>
      <c r="D55" s="26"/>
      <c r="E55" s="26"/>
      <c r="F55" s="26"/>
      <c r="G55" s="26"/>
      <c r="H55" s="26"/>
      <c r="I55" s="26"/>
      <c r="J55" s="26"/>
      <c r="K55" s="26"/>
      <c r="L55" s="26"/>
      <c r="M55" s="26"/>
      <c r="N55" s="26"/>
      <c r="O55" s="26"/>
      <c r="P55" s="26"/>
    </row>
    <row r="56" spans="3:16">
      <c r="C56" s="26"/>
      <c r="D56" s="26"/>
      <c r="E56" s="26"/>
      <c r="F56" s="26"/>
      <c r="G56" s="26"/>
      <c r="H56" s="26"/>
      <c r="I56" s="26"/>
      <c r="J56" s="26"/>
      <c r="K56" s="26"/>
      <c r="L56" s="26"/>
      <c r="M56" s="26"/>
      <c r="N56" s="26"/>
      <c r="O56" s="26"/>
      <c r="P56" s="26"/>
    </row>
    <row r="57" spans="3:16">
      <c r="C57" s="26"/>
      <c r="D57" s="26"/>
      <c r="E57" s="26"/>
      <c r="F57" s="26"/>
      <c r="G57" s="26"/>
      <c r="H57" s="26"/>
      <c r="I57" s="26"/>
      <c r="J57" s="26"/>
      <c r="K57" s="26"/>
      <c r="L57" s="26"/>
      <c r="M57" s="26"/>
      <c r="N57" s="26"/>
      <c r="O57" s="26"/>
      <c r="P57" s="26"/>
    </row>
    <row r="58" spans="3:16">
      <c r="C58" s="26"/>
      <c r="D58" s="26"/>
      <c r="E58" s="26"/>
      <c r="F58" s="26"/>
      <c r="G58" s="26"/>
      <c r="H58" s="26"/>
      <c r="I58" s="26"/>
      <c r="J58" s="26"/>
      <c r="K58" s="26"/>
      <c r="L58" s="26"/>
      <c r="M58" s="26"/>
      <c r="N58" s="26"/>
      <c r="O58" s="26"/>
      <c r="P58" s="26"/>
    </row>
    <row r="59" spans="3:16">
      <c r="C59" s="26"/>
      <c r="D59" s="26"/>
      <c r="E59" s="26"/>
      <c r="F59" s="26"/>
      <c r="G59" s="26"/>
      <c r="H59" s="26"/>
      <c r="I59" s="26"/>
      <c r="J59" s="26"/>
      <c r="K59" s="26"/>
      <c r="L59" s="26"/>
      <c r="M59" s="26"/>
      <c r="N59" s="26"/>
      <c r="O59" s="26"/>
      <c r="P59" s="26"/>
    </row>
    <row r="60" spans="3:16">
      <c r="C60" s="26"/>
      <c r="D60" s="26"/>
      <c r="E60" s="26"/>
      <c r="F60" s="26"/>
      <c r="G60" s="26"/>
      <c r="H60" s="26"/>
      <c r="I60" s="26"/>
      <c r="J60" s="26"/>
      <c r="K60" s="26"/>
      <c r="L60" s="26"/>
      <c r="M60" s="26"/>
      <c r="N60" s="26"/>
      <c r="O60" s="26"/>
      <c r="P60" s="26"/>
    </row>
    <row r="61" spans="3:16">
      <c r="C61" s="26"/>
      <c r="D61" s="26"/>
      <c r="E61" s="26"/>
      <c r="F61" s="26"/>
      <c r="G61" s="26"/>
      <c r="H61" s="26"/>
      <c r="I61" s="26"/>
      <c r="J61" s="26"/>
      <c r="K61" s="26"/>
      <c r="L61" s="26"/>
      <c r="M61" s="26"/>
      <c r="N61" s="26"/>
      <c r="O61" s="26"/>
      <c r="P61" s="26"/>
    </row>
    <row r="62" spans="3:16">
      <c r="C62" s="26"/>
      <c r="D62" s="26"/>
      <c r="E62" s="26"/>
      <c r="F62" s="26"/>
      <c r="G62" s="26"/>
      <c r="H62" s="26"/>
      <c r="I62" s="26"/>
      <c r="J62" s="26"/>
      <c r="K62" s="26"/>
      <c r="L62" s="26"/>
      <c r="M62" s="26"/>
      <c r="N62" s="26"/>
      <c r="O62" s="26"/>
      <c r="P62" s="26"/>
    </row>
    <row r="63" spans="3:16">
      <c r="C63" s="26"/>
      <c r="D63" s="26"/>
      <c r="E63" s="26"/>
      <c r="F63" s="26"/>
      <c r="G63" s="26"/>
      <c r="H63" s="26"/>
      <c r="I63" s="26"/>
      <c r="J63" s="26"/>
      <c r="K63" s="26"/>
      <c r="L63" s="26"/>
      <c r="M63" s="26"/>
      <c r="N63" s="26"/>
      <c r="O63" s="26"/>
      <c r="P63" s="26"/>
    </row>
    <row r="64" spans="3:16">
      <c r="C64" s="26"/>
      <c r="D64" s="26"/>
      <c r="E64" s="26"/>
      <c r="F64" s="26"/>
      <c r="G64" s="26"/>
      <c r="H64" s="26"/>
      <c r="I64" s="26"/>
      <c r="J64" s="26"/>
      <c r="K64" s="26"/>
      <c r="L64" s="26"/>
      <c r="M64" s="26"/>
      <c r="N64" s="26"/>
      <c r="O64" s="26"/>
      <c r="P64" s="26"/>
    </row>
  </sheetData>
  <mergeCells count="4">
    <mergeCell ref="A40:B40"/>
    <mergeCell ref="C10:D11"/>
    <mergeCell ref="A38:O38"/>
    <mergeCell ref="A10:A12"/>
  </mergeCells>
  <phoneticPr fontId="37" type="noConversion"/>
  <printOptions horizontalCentered="1"/>
  <pageMargins left="0.6692913385826772" right="0.39370078740157483" top="0.78740157480314965" bottom="0" header="0.55118110236220474" footer="0"/>
  <pageSetup paperSize="9" scale="64" orientation="portrait" horizontalDpi="300" verticalDpi="300" r:id="rId1"/>
  <headerFooter alignWithMargins="0"/>
  <ignoredErrors>
    <ignoredError sqref="E39:P39 E13:P35" 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1">
    <tabColor theme="6" tint="0.59999389629810485"/>
    <pageSetUpPr fitToPage="1"/>
  </sheetPr>
  <dimension ref="A1:AX40"/>
  <sheetViews>
    <sheetView zoomScaleNormal="100" workbookViewId="0">
      <selection activeCell="A7" sqref="A7:A9"/>
    </sheetView>
  </sheetViews>
  <sheetFormatPr defaultColWidth="11.42578125" defaultRowHeight="12.75"/>
  <cols>
    <col min="1" max="1" width="5.7109375" style="26" customWidth="1"/>
    <col min="2" max="2" width="29.28515625" style="26" customWidth="1"/>
    <col min="3" max="4" width="12.140625" style="26" customWidth="1"/>
    <col min="5" max="5" width="12.140625" style="456" customWidth="1"/>
    <col min="6" max="7" width="8.28515625" style="26" customWidth="1"/>
    <col min="8" max="8" width="7.28515625" style="26" bestFit="1" customWidth="1"/>
    <col min="9" max="9" width="12.7109375" style="26" customWidth="1"/>
    <col min="10" max="10" width="6.5703125" style="26" customWidth="1"/>
    <col min="11" max="11" width="14.7109375" style="26" customWidth="1"/>
    <col min="12" max="12" width="6.5703125" style="26" customWidth="1"/>
    <col min="13" max="13" width="16.28515625" style="26" customWidth="1"/>
    <col min="14" max="14" width="6.5703125" style="26" customWidth="1"/>
    <col min="15" max="15" width="16.28515625" style="26" customWidth="1"/>
    <col min="16" max="16" width="6.5703125" style="26" customWidth="1"/>
    <col min="17" max="17" width="14.7109375" style="26" customWidth="1"/>
    <col min="18" max="18" width="4" style="26" customWidth="1"/>
    <col min="19" max="19" width="12.7109375" style="26" customWidth="1"/>
    <col min="20" max="20" width="6.5703125" style="26" customWidth="1"/>
    <col min="21" max="21" width="14.7109375" style="26" customWidth="1"/>
    <col min="22" max="22" width="6.5703125" style="26" customWidth="1"/>
    <col min="23" max="23" width="14.7109375" style="26" customWidth="1"/>
    <col min="24" max="24" width="5.5703125" style="26" customWidth="1"/>
    <col min="25" max="25" width="13.7109375" style="26" customWidth="1"/>
    <col min="26" max="26" width="6.5703125" style="26" customWidth="1"/>
    <col min="27" max="27" width="14.7109375" style="26" customWidth="1"/>
    <col min="28" max="28" width="6.5703125" style="26" customWidth="1"/>
    <col min="29" max="29" width="14.7109375" style="26" customWidth="1"/>
    <col min="30" max="30" width="6.5703125" style="26" customWidth="1"/>
    <col min="31" max="31" width="13.7109375" style="26" customWidth="1"/>
    <col min="32" max="32" width="6.5703125" style="26" customWidth="1"/>
    <col min="33" max="33" width="14.7109375" style="26" customWidth="1"/>
    <col min="34" max="34" width="6.5703125" style="26" customWidth="1"/>
    <col min="35" max="35" width="13.7109375" style="26" customWidth="1"/>
    <col min="36" max="36" width="5.5703125" style="26" customWidth="1"/>
    <col min="37" max="37" width="14.7109375" style="26" customWidth="1"/>
    <col min="38" max="38" width="5.5703125" style="26" customWidth="1"/>
    <col min="39" max="39" width="14.7109375" style="26" customWidth="1"/>
    <col min="40" max="40" width="7.5703125" style="26" customWidth="1"/>
    <col min="41" max="41" width="18.28515625" style="26" customWidth="1"/>
    <col min="42" max="42" width="5.5703125" style="26" customWidth="1"/>
    <col min="43" max="43" width="14.7109375" style="26" customWidth="1"/>
    <col min="44" max="44" width="7.5703125" style="26" customWidth="1"/>
    <col min="45" max="45" width="17.28515625" style="26" customWidth="1"/>
  </cols>
  <sheetData>
    <row r="1" spans="1:45" s="195" customFormat="1" ht="27.75">
      <c r="A1" s="1183" t="s">
        <v>707</v>
      </c>
      <c r="B1" s="206"/>
      <c r="C1" s="206"/>
      <c r="D1" s="206"/>
      <c r="E1" s="206"/>
      <c r="F1" s="206"/>
      <c r="G1" s="206"/>
      <c r="H1" s="206"/>
    </row>
    <row r="2" spans="1:45" s="195" customFormat="1"/>
    <row r="3" spans="1:45" s="454" customFormat="1" ht="26.25">
      <c r="A3" s="706" t="s">
        <v>555</v>
      </c>
      <c r="C3" s="662"/>
      <c r="D3" s="662"/>
      <c r="E3" s="662"/>
    </row>
    <row r="4" spans="1:45" s="454" customFormat="1" ht="27" customHeight="1">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row>
    <row r="5" spans="1:45" s="454" customFormat="1" ht="27" customHeight="1">
      <c r="A5" s="256" t="s">
        <v>618</v>
      </c>
      <c r="B5" s="663"/>
      <c r="C5" s="663"/>
      <c r="D5" s="663"/>
      <c r="E5" s="663"/>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row>
    <row r="6" spans="1:45" ht="21" customHeight="1" thickBot="1">
      <c r="A6" s="16"/>
      <c r="B6" s="17"/>
    </row>
    <row r="7" spans="1:45" ht="17.25" customHeight="1" thickTop="1">
      <c r="A7" s="1640" t="s">
        <v>72</v>
      </c>
      <c r="B7" s="1569" t="s">
        <v>58</v>
      </c>
      <c r="C7" s="556"/>
      <c r="D7" s="274"/>
      <c r="E7" s="1049"/>
      <c r="F7" s="1620" t="s">
        <v>705</v>
      </c>
      <c r="G7" s="1614"/>
    </row>
    <row r="8" spans="1:45" s="33" customFormat="1" ht="16.5" customHeight="1" thickBot="1">
      <c r="A8" s="1641"/>
      <c r="B8" s="1643"/>
      <c r="C8" s="726">
        <v>2012</v>
      </c>
      <c r="D8" s="725" t="s">
        <v>629</v>
      </c>
      <c r="E8" s="1186" t="s">
        <v>709</v>
      </c>
      <c r="F8" s="1615"/>
      <c r="G8" s="1616"/>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row>
    <row r="9" spans="1:45" s="33" customFormat="1" ht="18" customHeight="1" thickTop="1" thickBot="1">
      <c r="A9" s="1642"/>
      <c r="B9" s="1570"/>
      <c r="C9" s="361"/>
      <c r="D9" s="275"/>
      <c r="E9" s="1050"/>
      <c r="F9" s="1410" t="s">
        <v>630</v>
      </c>
      <c r="G9" s="1411" t="s">
        <v>710</v>
      </c>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row>
    <row r="10" spans="1:45" ht="20.100000000000001" customHeight="1" thickTop="1">
      <c r="A10" s="35" t="s">
        <v>74</v>
      </c>
      <c r="B10" s="36" t="s">
        <v>75</v>
      </c>
      <c r="C10" s="1175">
        <v>0.25762591811012076</v>
      </c>
      <c r="D10" s="1176">
        <v>0.21056921913745844</v>
      </c>
      <c r="E10" s="1177">
        <v>0.19869999999999999</v>
      </c>
      <c r="F10" s="1412">
        <f>(D10-C10)*100</f>
        <v>-4.7056698972662323</v>
      </c>
      <c r="G10" s="1413">
        <f>(E10-D10)*100</f>
        <v>-1.1869219137458447</v>
      </c>
      <c r="H10" s="846"/>
    </row>
    <row r="11" spans="1:45" ht="20.100000000000001" customHeight="1">
      <c r="A11" s="37" t="s">
        <v>76</v>
      </c>
      <c r="B11" s="38" t="s">
        <v>77</v>
      </c>
      <c r="C11" s="1178">
        <v>0.26461916083506143</v>
      </c>
      <c r="D11" s="1179">
        <v>0.13398659725549683</v>
      </c>
      <c r="E11" s="1180">
        <v>0.13739999999999999</v>
      </c>
      <c r="F11" s="1414">
        <f t="shared" ref="F11:F32" si="0">(D11-C11)*100</f>
        <v>-13.06325635795646</v>
      </c>
      <c r="G11" s="1415">
        <f t="shared" ref="G11:G32" si="1">(E11-D11)*100</f>
        <v>0.34134027445031634</v>
      </c>
      <c r="H11" s="846"/>
    </row>
    <row r="12" spans="1:45" ht="20.100000000000001" customHeight="1">
      <c r="A12" s="37" t="s">
        <v>78</v>
      </c>
      <c r="B12" s="38" t="s">
        <v>79</v>
      </c>
      <c r="C12" s="1178">
        <v>0.26326617984664663</v>
      </c>
      <c r="D12" s="1179">
        <v>0.23422228359956493</v>
      </c>
      <c r="E12" s="1180">
        <v>0.214</v>
      </c>
      <c r="F12" s="1414">
        <f t="shared" si="0"/>
        <v>-2.9043896247081702</v>
      </c>
      <c r="G12" s="1415">
        <f t="shared" si="1"/>
        <v>-2.0222283599564932</v>
      </c>
      <c r="H12" s="846"/>
    </row>
    <row r="13" spans="1:45" ht="20.100000000000001" customHeight="1">
      <c r="A13" s="37" t="s">
        <v>80</v>
      </c>
      <c r="B13" s="38" t="s">
        <v>81</v>
      </c>
      <c r="C13" s="1178">
        <v>0.24167647911091394</v>
      </c>
      <c r="D13" s="1179">
        <v>0.19761398006919925</v>
      </c>
      <c r="E13" s="1180">
        <v>0.20100000000000001</v>
      </c>
      <c r="F13" s="1414">
        <f t="shared" si="0"/>
        <v>-4.4062499041714691</v>
      </c>
      <c r="G13" s="1415">
        <f t="shared" si="1"/>
        <v>0.33860199308007599</v>
      </c>
      <c r="H13" s="846"/>
    </row>
    <row r="14" spans="1:45" ht="20.100000000000001" customHeight="1">
      <c r="A14" s="37" t="s">
        <v>82</v>
      </c>
      <c r="B14" s="38" t="s">
        <v>83</v>
      </c>
      <c r="C14" s="1178">
        <v>0.2602723342390727</v>
      </c>
      <c r="D14" s="1179">
        <v>0.20869850415496791</v>
      </c>
      <c r="E14" s="1180">
        <v>0.20549999999999999</v>
      </c>
      <c r="F14" s="1414">
        <f t="shared" si="0"/>
        <v>-5.1573830084104797</v>
      </c>
      <c r="G14" s="1415">
        <f t="shared" si="1"/>
        <v>-0.31985041549679183</v>
      </c>
      <c r="H14" s="846"/>
    </row>
    <row r="15" spans="1:45" ht="20.100000000000001" customHeight="1">
      <c r="A15" s="37" t="s">
        <v>84</v>
      </c>
      <c r="B15" s="38" t="s">
        <v>85</v>
      </c>
      <c r="C15" s="1178">
        <v>0.24074029726739518</v>
      </c>
      <c r="D15" s="1179">
        <v>0.22660643970544753</v>
      </c>
      <c r="E15" s="1180">
        <v>0.2177</v>
      </c>
      <c r="F15" s="1414">
        <f t="shared" si="0"/>
        <v>-1.4133857561947654</v>
      </c>
      <c r="G15" s="1415">
        <f t="shared" si="1"/>
        <v>-0.89064397054475219</v>
      </c>
      <c r="H15" s="846"/>
    </row>
    <row r="16" spans="1:45" ht="20.100000000000001" customHeight="1">
      <c r="A16" s="37" t="s">
        <v>86</v>
      </c>
      <c r="B16" s="38" t="s">
        <v>168</v>
      </c>
      <c r="C16" s="1178">
        <v>0.26231319498924455</v>
      </c>
      <c r="D16" s="1179">
        <v>0.19987350342342336</v>
      </c>
      <c r="E16" s="1180">
        <v>0.19520000000000001</v>
      </c>
      <c r="F16" s="1414">
        <f t="shared" si="0"/>
        <v>-6.2439691565821187</v>
      </c>
      <c r="G16" s="1415">
        <f t="shared" si="1"/>
        <v>-0.46735034234233475</v>
      </c>
      <c r="H16" s="846"/>
    </row>
    <row r="17" spans="1:8" ht="20.100000000000001" customHeight="1">
      <c r="A17" s="37" t="s">
        <v>88</v>
      </c>
      <c r="B17" s="38" t="s">
        <v>89</v>
      </c>
      <c r="C17" s="1178">
        <v>0.27030167527282956</v>
      </c>
      <c r="D17" s="1179">
        <v>0.24715587327339561</v>
      </c>
      <c r="E17" s="1180">
        <v>0.2293</v>
      </c>
      <c r="F17" s="1414">
        <f t="shared" si="0"/>
        <v>-2.3145801999433946</v>
      </c>
      <c r="G17" s="1415">
        <f t="shared" si="1"/>
        <v>-1.7855873273395606</v>
      </c>
      <c r="H17" s="846"/>
    </row>
    <row r="18" spans="1:8" ht="20.100000000000001" customHeight="1">
      <c r="A18" s="37" t="s">
        <v>90</v>
      </c>
      <c r="B18" s="38" t="s">
        <v>91</v>
      </c>
      <c r="C18" s="1178">
        <v>0.23061878116241852</v>
      </c>
      <c r="D18" s="1179">
        <v>0.17837586167323999</v>
      </c>
      <c r="E18" s="1180">
        <v>0.1741</v>
      </c>
      <c r="F18" s="1414">
        <f t="shared" si="0"/>
        <v>-5.2242919489178528</v>
      </c>
      <c r="G18" s="1415">
        <f t="shared" si="1"/>
        <v>-0.42758616732399835</v>
      </c>
      <c r="H18" s="846"/>
    </row>
    <row r="19" spans="1:8" ht="20.100000000000001" customHeight="1">
      <c r="A19" s="40">
        <v>10</v>
      </c>
      <c r="B19" s="38" t="s">
        <v>92</v>
      </c>
      <c r="C19" s="1178">
        <v>0.27000268182257386</v>
      </c>
      <c r="D19" s="1179">
        <v>0.21548690404114115</v>
      </c>
      <c r="E19" s="1180">
        <v>0.2099</v>
      </c>
      <c r="F19" s="1414">
        <f t="shared" si="0"/>
        <v>-5.451577778143271</v>
      </c>
      <c r="G19" s="1415">
        <f t="shared" si="1"/>
        <v>-0.55869040411411497</v>
      </c>
      <c r="H19" s="846"/>
    </row>
    <row r="20" spans="1:8" ht="20.100000000000001" customHeight="1">
      <c r="A20" s="41">
        <f t="shared" ref="A20:A31" si="2">A19+1</f>
        <v>11</v>
      </c>
      <c r="B20" s="42" t="s">
        <v>93</v>
      </c>
      <c r="C20" s="1178">
        <v>0.26315215356403659</v>
      </c>
      <c r="D20" s="1179">
        <v>0.26181328264977766</v>
      </c>
      <c r="E20" s="1180">
        <v>0.24049999999999999</v>
      </c>
      <c r="F20" s="1414">
        <f t="shared" si="0"/>
        <v>-0.13388709142589383</v>
      </c>
      <c r="G20" s="1415">
        <f t="shared" si="1"/>
        <v>-2.1313282649777667</v>
      </c>
      <c r="H20" s="846"/>
    </row>
    <row r="21" spans="1:8" ht="20.100000000000001" customHeight="1">
      <c r="A21" s="41">
        <f t="shared" si="2"/>
        <v>12</v>
      </c>
      <c r="B21" s="42" t="s">
        <v>94</v>
      </c>
      <c r="C21" s="1178">
        <v>0.27066671154871408</v>
      </c>
      <c r="D21" s="1179">
        <v>0.21918778133633041</v>
      </c>
      <c r="E21" s="1180">
        <v>0.2127</v>
      </c>
      <c r="F21" s="1414">
        <f t="shared" si="0"/>
        <v>-5.1478930212383673</v>
      </c>
      <c r="G21" s="1415">
        <f t="shared" si="1"/>
        <v>-0.6487781336330406</v>
      </c>
      <c r="H21" s="846"/>
    </row>
    <row r="22" spans="1:8" ht="20.100000000000001" customHeight="1">
      <c r="A22" s="41">
        <f t="shared" si="2"/>
        <v>13</v>
      </c>
      <c r="B22" s="42" t="s">
        <v>95</v>
      </c>
      <c r="C22" s="1178">
        <v>0.26796663718032493</v>
      </c>
      <c r="D22" s="1179">
        <v>0.22579376174314064</v>
      </c>
      <c r="E22" s="1180">
        <v>0.22389999999999999</v>
      </c>
      <c r="F22" s="1414">
        <f t="shared" si="0"/>
        <v>-4.2172875437184292</v>
      </c>
      <c r="G22" s="1415">
        <f t="shared" si="1"/>
        <v>-0.18937617431406539</v>
      </c>
      <c r="H22" s="846"/>
    </row>
    <row r="23" spans="1:8" ht="20.100000000000001" customHeight="1">
      <c r="A23" s="41">
        <f t="shared" si="2"/>
        <v>14</v>
      </c>
      <c r="B23" s="42" t="s">
        <v>96</v>
      </c>
      <c r="C23" s="1178">
        <v>0.27300812866124441</v>
      </c>
      <c r="D23" s="1179">
        <v>0.23649882123764249</v>
      </c>
      <c r="E23" s="1180">
        <v>0.223</v>
      </c>
      <c r="F23" s="1414">
        <f t="shared" si="0"/>
        <v>-3.6509307423601922</v>
      </c>
      <c r="G23" s="1415">
        <f t="shared" si="1"/>
        <v>-1.3498821237642482</v>
      </c>
      <c r="H23" s="846"/>
    </row>
    <row r="24" spans="1:8" ht="20.100000000000001" customHeight="1">
      <c r="A24" s="41">
        <f t="shared" si="2"/>
        <v>15</v>
      </c>
      <c r="B24" s="42" t="s">
        <v>97</v>
      </c>
      <c r="C24" s="1178">
        <v>0.24553868295073214</v>
      </c>
      <c r="D24" s="1179">
        <v>0.22868051731152819</v>
      </c>
      <c r="E24" s="1180">
        <v>0.24429999999999999</v>
      </c>
      <c r="F24" s="1414">
        <f t="shared" si="0"/>
        <v>-1.6858165639203948</v>
      </c>
      <c r="G24" s="1415">
        <f t="shared" si="1"/>
        <v>1.5619482688471797</v>
      </c>
      <c r="H24" s="846"/>
    </row>
    <row r="25" spans="1:8" ht="20.100000000000001" customHeight="1">
      <c r="A25" s="41">
        <f t="shared" si="2"/>
        <v>16</v>
      </c>
      <c r="B25" s="42" t="s">
        <v>98</v>
      </c>
      <c r="C25" s="1178">
        <v>0.2596591637979182</v>
      </c>
      <c r="D25" s="1179">
        <v>0.24128365255758313</v>
      </c>
      <c r="E25" s="1180">
        <v>0.2263</v>
      </c>
      <c r="F25" s="1414">
        <f t="shared" si="0"/>
        <v>-1.837551124033507</v>
      </c>
      <c r="G25" s="1415">
        <f t="shared" si="1"/>
        <v>-1.4983652557583134</v>
      </c>
      <c r="H25" s="846"/>
    </row>
    <row r="26" spans="1:8" ht="20.100000000000001" customHeight="1">
      <c r="A26" s="41">
        <f t="shared" si="2"/>
        <v>17</v>
      </c>
      <c r="B26" s="42" t="s">
        <v>99</v>
      </c>
      <c r="C26" s="1178">
        <v>0.23638766992035312</v>
      </c>
      <c r="D26" s="1179">
        <v>0.23044450666571406</v>
      </c>
      <c r="E26" s="1180">
        <v>0.2243</v>
      </c>
      <c r="F26" s="1414">
        <f t="shared" si="0"/>
        <v>-0.59431632546390611</v>
      </c>
      <c r="G26" s="1415">
        <f t="shared" si="1"/>
        <v>-0.61445066657140612</v>
      </c>
      <c r="H26" s="846"/>
    </row>
    <row r="27" spans="1:8" ht="20.100000000000001" customHeight="1">
      <c r="A27" s="41">
        <f t="shared" si="2"/>
        <v>18</v>
      </c>
      <c r="B27" s="42" t="s">
        <v>100</v>
      </c>
      <c r="C27" s="1178">
        <v>0.25383751469667698</v>
      </c>
      <c r="D27" s="1179">
        <v>0.22093853074565556</v>
      </c>
      <c r="E27" s="1180">
        <v>0.20569999999999999</v>
      </c>
      <c r="F27" s="1414">
        <f t="shared" si="0"/>
        <v>-3.2898983951021421</v>
      </c>
      <c r="G27" s="1415">
        <f t="shared" si="1"/>
        <v>-1.5238530745655565</v>
      </c>
      <c r="H27" s="846"/>
    </row>
    <row r="28" spans="1:8" ht="20.100000000000001" customHeight="1">
      <c r="A28" s="41">
        <f t="shared" si="2"/>
        <v>19</v>
      </c>
      <c r="B28" s="42" t="s">
        <v>101</v>
      </c>
      <c r="C28" s="1178">
        <v>0.16748218381275601</v>
      </c>
      <c r="D28" s="1179">
        <v>0.14457272919809611</v>
      </c>
      <c r="E28" s="1180">
        <v>0.1603</v>
      </c>
      <c r="F28" s="1414">
        <f t="shared" si="0"/>
        <v>-2.2909454614659901</v>
      </c>
      <c r="G28" s="1415">
        <f t="shared" si="1"/>
        <v>1.5727270801903892</v>
      </c>
      <c r="H28" s="846"/>
    </row>
    <row r="29" spans="1:8" ht="20.100000000000001" customHeight="1">
      <c r="A29" s="41">
        <f t="shared" si="2"/>
        <v>20</v>
      </c>
      <c r="B29" s="38" t="s">
        <v>102</v>
      </c>
      <c r="C29" s="1178">
        <v>0.1845075432461549</v>
      </c>
      <c r="D29" s="1179">
        <v>0.15573522098543852</v>
      </c>
      <c r="E29" s="1180">
        <v>0.17760000000000001</v>
      </c>
      <c r="F29" s="1414">
        <f t="shared" si="0"/>
        <v>-2.8772322260716381</v>
      </c>
      <c r="G29" s="1415">
        <f t="shared" si="1"/>
        <v>2.1864779014561493</v>
      </c>
      <c r="H29" s="846"/>
    </row>
    <row r="30" spans="1:8" ht="20.100000000000001" customHeight="1">
      <c r="A30" s="41">
        <f t="shared" si="2"/>
        <v>21</v>
      </c>
      <c r="B30" s="38" t="s">
        <v>103</v>
      </c>
      <c r="C30" s="1178">
        <v>0.20025083574765706</v>
      </c>
      <c r="D30" s="1179">
        <v>0.16272388340909985</v>
      </c>
      <c r="E30" s="1180">
        <v>0.17710000000000001</v>
      </c>
      <c r="F30" s="1414">
        <f t="shared" si="0"/>
        <v>-3.7526952338557211</v>
      </c>
      <c r="G30" s="1415">
        <f t="shared" si="1"/>
        <v>1.4376116590900156</v>
      </c>
      <c r="H30" s="846"/>
    </row>
    <row r="31" spans="1:8" ht="20.100000000000001" customHeight="1" thickBot="1">
      <c r="A31" s="43">
        <f t="shared" si="2"/>
        <v>22</v>
      </c>
      <c r="B31" s="44" t="s">
        <v>104</v>
      </c>
      <c r="C31" s="1178">
        <v>0.10164333519128697</v>
      </c>
      <c r="D31" s="1179">
        <v>9.8916479884756062E-2</v>
      </c>
      <c r="E31" s="1180">
        <v>9.3700000000000006E-2</v>
      </c>
      <c r="F31" s="1414">
        <f t="shared" si="0"/>
        <v>-0.2726855306530912</v>
      </c>
      <c r="G31" s="1415">
        <f t="shared" si="1"/>
        <v>-0.52164798847560556</v>
      </c>
      <c r="H31" s="846"/>
    </row>
    <row r="32" spans="1:8" ht="21" customHeight="1" thickTop="1" thickBot="1">
      <c r="A32" s="45" t="s">
        <v>105</v>
      </c>
      <c r="B32" s="46"/>
      <c r="C32" s="1181">
        <v>0.25066510040728796</v>
      </c>
      <c r="D32" s="1182">
        <v>0.23114322709679491</v>
      </c>
      <c r="E32" s="1174">
        <v>0.218</v>
      </c>
      <c r="F32" s="1416">
        <f t="shared" si="0"/>
        <v>-1.9521873310493043</v>
      </c>
      <c r="G32" s="1417">
        <f t="shared" si="1"/>
        <v>-1.3143227096794914</v>
      </c>
      <c r="H32" s="846"/>
    </row>
    <row r="33" spans="1:50" s="200" customFormat="1" ht="13.5" thickTop="1">
      <c r="A33" s="1291" t="s">
        <v>820</v>
      </c>
      <c r="B33" s="1457"/>
      <c r="C33" s="1457"/>
      <c r="D33" s="1457"/>
      <c r="E33" s="1457"/>
      <c r="F33" s="1457"/>
    </row>
    <row r="34" spans="1:50" s="251" customFormat="1" ht="45.75" customHeight="1">
      <c r="A34" s="1639" t="s">
        <v>588</v>
      </c>
      <c r="B34" s="1639"/>
      <c r="C34" s="1639"/>
      <c r="D34" s="1639"/>
      <c r="E34" s="1639"/>
      <c r="F34" s="1639"/>
      <c r="G34" s="1639"/>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row>
    <row r="35" spans="1:50" ht="36.75" customHeight="1">
      <c r="A35" s="1639" t="s">
        <v>589</v>
      </c>
      <c r="B35" s="1639"/>
      <c r="C35" s="1639"/>
      <c r="D35" s="1639"/>
      <c r="E35" s="1639"/>
      <c r="F35" s="1639"/>
      <c r="G35" s="1639"/>
    </row>
    <row r="36" spans="1:50" s="16" customFormat="1" ht="14.25" customHeight="1">
      <c r="A36" s="852" t="str">
        <f>+data!A1</f>
        <v>Fonte: AT - Autoridade Tributária e Aduaneira</v>
      </c>
      <c r="B36" s="278"/>
      <c r="C36" s="882"/>
      <c r="D36" s="882"/>
      <c r="E36" s="887"/>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852"/>
      <c r="AP36" s="852"/>
      <c r="AQ36" s="852"/>
      <c r="AR36" s="852"/>
      <c r="AS36" s="852"/>
    </row>
    <row r="37" spans="1:50" s="16" customFormat="1" ht="14.25" customHeight="1">
      <c r="A37" s="277" t="str">
        <f>+data!A2</f>
        <v>Data: 2015-11</v>
      </c>
      <c r="B37" s="852"/>
      <c r="C37" s="852"/>
      <c r="D37" s="852"/>
      <c r="E37" s="878"/>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852"/>
      <c r="AP37" s="852"/>
      <c r="AQ37" s="852"/>
      <c r="AR37" s="852"/>
      <c r="AS37" s="852"/>
    </row>
    <row r="38" spans="1:50">
      <c r="A38" s="277"/>
    </row>
    <row r="39" spans="1:50">
      <c r="A39"/>
      <c r="C39" s="585"/>
      <c r="D39" s="585"/>
      <c r="E39" s="665"/>
    </row>
    <row r="40" spans="1:50">
      <c r="A40" s="16"/>
    </row>
  </sheetData>
  <mergeCells count="5">
    <mergeCell ref="F7:G8"/>
    <mergeCell ref="A34:G34"/>
    <mergeCell ref="A35:G35"/>
    <mergeCell ref="A7:A9"/>
    <mergeCell ref="B7:B9"/>
  </mergeCells>
  <phoneticPr fontId="37" type="noConversion"/>
  <printOptions horizontalCentered="1"/>
  <pageMargins left="0.6692913385826772" right="0.39370078740157483" top="0.78740157480314965" bottom="0" header="0.55118110236220474" footer="0"/>
  <pageSetup paperSize="9" orientation="portrait" r:id="rId1"/>
  <headerFooter alignWithMargins="0"/>
  <ignoredErrors>
    <ignoredError sqref="F9" twoDigitTextYear="1"/>
    <ignoredError sqref="D8:E8"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2" enableFormatConditionsCalculation="0">
    <tabColor theme="6" tint="0.59999389629810485"/>
    <pageSetUpPr fitToPage="1"/>
  </sheetPr>
  <dimension ref="A1:O31"/>
  <sheetViews>
    <sheetView zoomScaleNormal="100" workbookViewId="0">
      <selection activeCell="A10" sqref="A10:A11"/>
    </sheetView>
  </sheetViews>
  <sheetFormatPr defaultRowHeight="12.75"/>
  <cols>
    <col min="1" max="1" width="36.140625" customWidth="1"/>
    <col min="2" max="4" width="12" customWidth="1"/>
    <col min="5" max="5" width="9" customWidth="1"/>
  </cols>
  <sheetData>
    <row r="1" spans="1:13" s="195" customFormat="1" ht="27.75">
      <c r="A1" s="1183" t="s">
        <v>708</v>
      </c>
      <c r="B1" s="206"/>
      <c r="C1" s="206"/>
      <c r="D1" s="206"/>
      <c r="E1" s="206"/>
      <c r="F1" s="206"/>
      <c r="G1" s="206"/>
      <c r="H1" s="206"/>
      <c r="I1" s="206"/>
    </row>
    <row r="2" spans="1:13" s="195" customFormat="1"/>
    <row r="3" spans="1:13" s="454" customFormat="1" ht="26.25">
      <c r="A3" s="705" t="s">
        <v>560</v>
      </c>
      <c r="B3" s="216"/>
      <c r="C3" s="216"/>
      <c r="D3" s="216"/>
      <c r="E3" s="686"/>
      <c r="F3" s="216"/>
      <c r="G3" s="216"/>
      <c r="H3" s="216"/>
      <c r="I3" s="216"/>
      <c r="J3" s="216"/>
      <c r="K3" s="216"/>
      <c r="L3" s="216"/>
      <c r="M3" s="216"/>
    </row>
    <row r="4" spans="1:13" s="454" customFormat="1">
      <c r="A4" s="216"/>
      <c r="B4" s="216"/>
      <c r="C4" s="216"/>
      <c r="D4" s="216"/>
      <c r="E4" s="216"/>
      <c r="F4" s="216"/>
      <c r="G4" s="216"/>
      <c r="H4" s="216"/>
      <c r="I4" s="216"/>
      <c r="J4" s="216"/>
      <c r="K4" s="216"/>
      <c r="L4" s="216"/>
      <c r="M4" s="216"/>
    </row>
    <row r="5" spans="1:13" s="454" customFormat="1" ht="23.25">
      <c r="A5" s="685" t="s">
        <v>149</v>
      </c>
      <c r="B5" s="685"/>
      <c r="C5" s="685"/>
      <c r="D5" s="685"/>
      <c r="E5" s="685"/>
      <c r="F5" s="685"/>
      <c r="G5" s="210"/>
      <c r="H5" s="210"/>
      <c r="I5" s="210"/>
      <c r="J5" s="210"/>
      <c r="K5" s="210"/>
      <c r="L5" s="210"/>
      <c r="M5" s="210"/>
    </row>
    <row r="6" spans="1:13" ht="23.25">
      <c r="A6" s="112"/>
      <c r="B6" s="15"/>
      <c r="C6" s="15"/>
      <c r="D6" s="15"/>
      <c r="E6" s="15"/>
      <c r="F6" s="15"/>
      <c r="G6" s="15"/>
      <c r="H6" s="15"/>
      <c r="I6" s="15"/>
      <c r="J6" s="15"/>
      <c r="K6" s="15"/>
      <c r="L6" s="15"/>
      <c r="M6" s="15"/>
    </row>
    <row r="7" spans="1:13" ht="17.25" customHeight="1">
      <c r="A7" s="548" t="s">
        <v>146</v>
      </c>
      <c r="B7" s="548"/>
      <c r="C7" s="548"/>
      <c r="D7" s="769"/>
      <c r="E7" s="548"/>
      <c r="F7" s="548"/>
      <c r="G7" s="192"/>
      <c r="H7" s="192"/>
      <c r="I7" s="192"/>
      <c r="J7" s="192"/>
      <c r="K7" s="192"/>
      <c r="L7" s="192"/>
      <c r="M7" s="192"/>
    </row>
    <row r="8" spans="1:13" ht="17.25" customHeight="1">
      <c r="A8" s="195"/>
      <c r="B8" s="195"/>
      <c r="C8" s="195"/>
      <c r="D8" s="195"/>
      <c r="E8" s="195"/>
      <c r="F8" s="195"/>
      <c r="G8" s="195"/>
      <c r="H8" s="195"/>
      <c r="I8" s="197"/>
      <c r="J8" s="198"/>
      <c r="K8" s="195"/>
      <c r="L8" s="195"/>
      <c r="M8" s="195"/>
    </row>
    <row r="9" spans="1:13" ht="13.5" thickBot="1">
      <c r="F9" s="123" t="s">
        <v>141</v>
      </c>
    </row>
    <row r="10" spans="1:13" ht="18" customHeight="1" thickTop="1" thickBot="1">
      <c r="A10" s="1524" t="s">
        <v>58</v>
      </c>
      <c r="B10" s="1652" t="s">
        <v>579</v>
      </c>
      <c r="C10" s="1652" t="s">
        <v>629</v>
      </c>
      <c r="D10" s="1654" t="s">
        <v>709</v>
      </c>
      <c r="E10" s="1613" t="s">
        <v>557</v>
      </c>
      <c r="F10" s="1614"/>
    </row>
    <row r="11" spans="1:13" ht="18" customHeight="1" thickTop="1" thickBot="1">
      <c r="A11" s="1525"/>
      <c r="B11" s="1653"/>
      <c r="C11" s="1653"/>
      <c r="D11" s="1655"/>
      <c r="E11" s="1445" t="s">
        <v>630</v>
      </c>
      <c r="F11" s="1446" t="s">
        <v>710</v>
      </c>
    </row>
    <row r="12" spans="1:13" ht="24" customHeight="1" thickTop="1">
      <c r="A12" s="587" t="s">
        <v>148</v>
      </c>
      <c r="B12" s="911">
        <v>421430</v>
      </c>
      <c r="C12" s="912">
        <v>429148</v>
      </c>
      <c r="D12" s="913">
        <v>440168</v>
      </c>
      <c r="E12" s="1447">
        <f t="shared" ref="E12:F15" si="0">IFERROR(C12/B12-1,"-")</f>
        <v>1.8313836224284064E-2</v>
      </c>
      <c r="F12" s="1448">
        <f t="shared" si="0"/>
        <v>2.567878680548441E-2</v>
      </c>
    </row>
    <row r="13" spans="1:13" ht="35.25" customHeight="1">
      <c r="A13" s="588" t="str">
        <f>+'Q49 RLPN'!A5</f>
        <v>RESULTADO LIQUIDO DO EXERCÍCIO - POSITIVO</v>
      </c>
      <c r="B13" s="914">
        <v>22337.787770160001</v>
      </c>
      <c r="C13" s="915">
        <v>26222.743211389999</v>
      </c>
      <c r="D13" s="916">
        <v>29941.257437419998</v>
      </c>
      <c r="E13" s="1449">
        <f t="shared" si="0"/>
        <v>0.17391854024236575</v>
      </c>
      <c r="F13" s="1448">
        <f t="shared" si="0"/>
        <v>0.14180492849485105</v>
      </c>
    </row>
    <row r="14" spans="1:13" ht="33.75" customHeight="1">
      <c r="A14" s="588" t="str">
        <f>+'Q48 RLNV'!A5</f>
        <v>RESULTADO LIQUIDO DO EXERCÍCIO - NEGATIVO</v>
      </c>
      <c r="B14" s="914">
        <v>25219.671677280003</v>
      </c>
      <c r="C14" s="915">
        <v>23027.894103839997</v>
      </c>
      <c r="D14" s="916">
        <v>38029.709927479991</v>
      </c>
      <c r="E14" s="1449">
        <f t="shared" si="0"/>
        <v>-8.6907458649215563E-2</v>
      </c>
      <c r="F14" s="1448">
        <f t="shared" si="0"/>
        <v>0.65146277623095283</v>
      </c>
    </row>
    <row r="15" spans="1:13" ht="24" customHeight="1">
      <c r="A15" s="589" t="s">
        <v>370</v>
      </c>
      <c r="B15" s="917">
        <v>18385.308139060002</v>
      </c>
      <c r="C15" s="918">
        <v>19404.167466309998</v>
      </c>
      <c r="D15" s="919">
        <v>22297.49737284</v>
      </c>
      <c r="E15" s="1449">
        <f t="shared" si="0"/>
        <v>5.5417038406085029E-2</v>
      </c>
      <c r="F15" s="1448">
        <f t="shared" si="0"/>
        <v>0.14910868562402757</v>
      </c>
    </row>
    <row r="16" spans="1:13" ht="24" customHeight="1">
      <c r="A16" s="589" t="s">
        <v>805</v>
      </c>
      <c r="B16" s="1254" t="s">
        <v>832</v>
      </c>
      <c r="C16" s="1254" t="s">
        <v>832</v>
      </c>
      <c r="D16" s="1491">
        <v>93.743291050000011</v>
      </c>
      <c r="E16" s="1450" t="s">
        <v>155</v>
      </c>
      <c r="F16" s="1451" t="s">
        <v>155</v>
      </c>
    </row>
    <row r="17" spans="1:15" ht="24" customHeight="1">
      <c r="A17" s="590" t="str">
        <f>+'Q51 PFTN'!A5</f>
        <v>PREJUÍZO FISCAL</v>
      </c>
      <c r="B17" s="914">
        <v>17658.445920689999</v>
      </c>
      <c r="C17" s="915">
        <v>15551.225995540004</v>
      </c>
      <c r="D17" s="916">
        <v>26723.492785190003</v>
      </c>
      <c r="E17" s="1449">
        <f t="shared" ref="E17:F22" si="1">IFERROR(C17/B17-1,"-")</f>
        <v>-0.11933212778826774</v>
      </c>
      <c r="F17" s="1448">
        <f t="shared" si="1"/>
        <v>0.71841710697626904</v>
      </c>
    </row>
    <row r="18" spans="1:15" ht="24" customHeight="1">
      <c r="A18" s="842" t="s">
        <v>619</v>
      </c>
      <c r="B18" s="914">
        <v>13933.508835580002</v>
      </c>
      <c r="C18" s="915">
        <v>14834.631557370001</v>
      </c>
      <c r="D18" s="916">
        <v>17612.671073930003</v>
      </c>
      <c r="E18" s="1449">
        <f t="shared" si="1"/>
        <v>6.4673064941756175E-2</v>
      </c>
      <c r="F18" s="1448">
        <f t="shared" si="1"/>
        <v>0.1872671731560358</v>
      </c>
    </row>
    <row r="19" spans="1:15" ht="24" customHeight="1">
      <c r="A19" s="588" t="s">
        <v>825</v>
      </c>
      <c r="B19" s="917">
        <v>2801.91327116</v>
      </c>
      <c r="C19" s="915">
        <v>2779.1357460699996</v>
      </c>
      <c r="D19" s="916">
        <v>3558.8449099600002</v>
      </c>
      <c r="E19" s="1449">
        <f t="shared" si="1"/>
        <v>-8.1292755648252335E-3</v>
      </c>
      <c r="F19" s="1448">
        <f t="shared" si="1"/>
        <v>0.28055814293799575</v>
      </c>
    </row>
    <row r="20" spans="1:15" ht="24" customHeight="1">
      <c r="A20" s="591" t="s">
        <v>70</v>
      </c>
      <c r="B20" s="917">
        <v>1650.1127305799998</v>
      </c>
      <c r="C20" s="915">
        <v>1500.2666746099999</v>
      </c>
      <c r="D20" s="916">
        <v>1559.3345753800002</v>
      </c>
      <c r="E20" s="1449">
        <f t="shared" si="1"/>
        <v>-9.0809587243976031E-2</v>
      </c>
      <c r="F20" s="1448">
        <f t="shared" si="1"/>
        <v>3.937160090912184E-2</v>
      </c>
    </row>
    <row r="21" spans="1:15" ht="24" customHeight="1">
      <c r="A21" s="591" t="s">
        <v>71</v>
      </c>
      <c r="B21" s="917">
        <v>793.17515221999997</v>
      </c>
      <c r="C21" s="915">
        <v>960.67897139997399</v>
      </c>
      <c r="D21" s="916">
        <v>711.57898157</v>
      </c>
      <c r="E21" s="1452">
        <f t="shared" si="1"/>
        <v>0.21118137489702171</v>
      </c>
      <c r="F21" s="1453">
        <f t="shared" si="1"/>
        <v>-0.25929576606321114</v>
      </c>
    </row>
    <row r="22" spans="1:15" ht="24" customHeight="1" thickBot="1">
      <c r="A22" s="843" t="s">
        <v>620</v>
      </c>
      <c r="B22" s="909">
        <v>0.25066510040728796</v>
      </c>
      <c r="C22" s="910">
        <v>0.23114322709679491</v>
      </c>
      <c r="D22" s="1011">
        <v>0.218</v>
      </c>
      <c r="E22" s="1454">
        <f t="shared" si="1"/>
        <v>-7.7880300364004951E-2</v>
      </c>
      <c r="F22" s="1455">
        <f t="shared" si="1"/>
        <v>-5.6861830917031231E-2</v>
      </c>
    </row>
    <row r="23" spans="1:15" s="200" customFormat="1" ht="13.5" thickTop="1">
      <c r="A23" s="1291" t="s">
        <v>820</v>
      </c>
      <c r="B23" s="1457"/>
      <c r="C23" s="1457"/>
      <c r="D23" s="1457"/>
      <c r="E23" s="1457"/>
      <c r="F23" s="1457"/>
    </row>
    <row r="24" spans="1:15" s="568" customFormat="1">
      <c r="A24" s="864" t="s">
        <v>617</v>
      </c>
      <c r="C24" s="615"/>
    </row>
    <row r="25" spans="1:15" s="86" customFormat="1" ht="47.25" customHeight="1">
      <c r="A25" s="1568" t="s">
        <v>824</v>
      </c>
      <c r="B25" s="1568"/>
      <c r="C25" s="1568"/>
      <c r="D25" s="1568"/>
      <c r="E25" s="1568"/>
      <c r="F25" s="1568"/>
      <c r="G25" s="1486"/>
      <c r="H25" s="1486"/>
      <c r="I25" s="1486"/>
      <c r="J25" s="1486"/>
      <c r="K25" s="1486"/>
      <c r="L25" s="1486"/>
      <c r="M25" s="1486"/>
      <c r="N25" s="1486"/>
      <c r="O25" s="1486"/>
    </row>
    <row r="26" spans="1:15" s="16" customFormat="1" ht="14.25" customHeight="1">
      <c r="A26" s="16" t="str">
        <f>+data!A1</f>
        <v>Fonte: AT - Autoridade Tributária e Aduaneira</v>
      </c>
    </row>
    <row r="27" spans="1:15" s="16" customFormat="1" ht="14.25" customHeight="1">
      <c r="A27" s="277" t="str">
        <f>+data!A2</f>
        <v>Data: 2015-11</v>
      </c>
    </row>
    <row r="30" spans="1:15">
      <c r="B30" s="11"/>
      <c r="C30" s="11"/>
      <c r="D30" s="11"/>
    </row>
    <row r="31" spans="1:15">
      <c r="B31" s="11"/>
      <c r="C31" s="11"/>
      <c r="D31" s="11"/>
      <c r="F31" s="952"/>
    </row>
  </sheetData>
  <mergeCells count="6">
    <mergeCell ref="A25:F25"/>
    <mergeCell ref="A10:A11"/>
    <mergeCell ref="E10:F10"/>
    <mergeCell ref="B10:B11"/>
    <mergeCell ref="C10:C11"/>
    <mergeCell ref="D10:D11"/>
  </mergeCells>
  <phoneticPr fontId="37" type="noConversion"/>
  <printOptions horizontalCentered="1"/>
  <pageMargins left="0.6692913385826772" right="0.39370078740157483" top="0.78740157480314965" bottom="0" header="0.55118110236220474" footer="0"/>
  <pageSetup paperSize="9" orientation="portrait" horizontalDpi="1200" verticalDpi="1200" r:id="rId1"/>
  <headerFooter alignWithMargins="0"/>
  <ignoredErrors>
    <ignoredError sqref="E11" twoDigitTextYear="1"/>
    <ignoredError sqref="B10:D11"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3" enableFormatConditionsCalculation="0">
    <tabColor theme="6" tint="0.59999389629810485"/>
    <pageSetUpPr fitToPage="1"/>
  </sheetPr>
  <dimension ref="A1:AE52"/>
  <sheetViews>
    <sheetView zoomScaleNormal="100" workbookViewId="0">
      <selection activeCell="B6" sqref="B6"/>
    </sheetView>
  </sheetViews>
  <sheetFormatPr defaultRowHeight="12.75"/>
  <cols>
    <col min="9" max="9" width="9.42578125" customWidth="1"/>
    <col min="24" max="24" width="9.140625" style="454"/>
    <col min="25" max="27" width="10" style="454" bestFit="1" customWidth="1"/>
    <col min="28" max="28" width="10.5703125" style="454" bestFit="1" customWidth="1"/>
    <col min="29" max="29" width="11.85546875" style="454" customWidth="1"/>
    <col min="30" max="30" width="12.85546875" style="454" customWidth="1"/>
    <col min="31" max="31" width="9.140625" style="454"/>
  </cols>
  <sheetData>
    <row r="1" spans="1:31" s="195" customFormat="1" ht="27.75">
      <c r="A1" s="1183" t="s">
        <v>708</v>
      </c>
      <c r="B1" s="206"/>
      <c r="C1" s="206"/>
      <c r="D1" s="206"/>
      <c r="E1" s="206"/>
      <c r="F1" s="206"/>
      <c r="G1" s="206"/>
      <c r="H1" s="206"/>
      <c r="I1" s="206"/>
      <c r="X1" s="216"/>
      <c r="Y1" s="216"/>
      <c r="Z1" s="216"/>
      <c r="AA1" s="216"/>
      <c r="AB1" s="216"/>
      <c r="AC1" s="216"/>
      <c r="AD1" s="216"/>
      <c r="AE1" s="216"/>
    </row>
    <row r="2" spans="1:31" s="195" customFormat="1">
      <c r="X2" s="216"/>
      <c r="Y2" s="216"/>
      <c r="Z2" s="216"/>
      <c r="AA2" s="216"/>
      <c r="AB2" s="216"/>
      <c r="AC2" s="216"/>
      <c r="AD2" s="216"/>
      <c r="AE2" s="216"/>
    </row>
    <row r="3" spans="1:31" s="454" customFormat="1" ht="26.25">
      <c r="A3" s="1656" t="s">
        <v>561</v>
      </c>
      <c r="B3" s="1657"/>
      <c r="C3" s="1657"/>
      <c r="D3" s="1657"/>
      <c r="E3" s="1657"/>
      <c r="F3" s="1657"/>
      <c r="G3" s="1657"/>
      <c r="H3" s="1657"/>
      <c r="I3" s="1657"/>
      <c r="J3" s="1657"/>
      <c r="K3" s="1657"/>
      <c r="L3" s="685"/>
      <c r="M3" s="210"/>
      <c r="N3" s="210"/>
      <c r="O3" s="210"/>
    </row>
    <row r="4" spans="1:31" s="454" customFormat="1">
      <c r="O4" s="1292"/>
    </row>
    <row r="5" spans="1:31" s="454" customFormat="1"/>
    <row r="14" spans="1:31">
      <c r="D14" s="596"/>
    </row>
    <row r="40" spans="1:31">
      <c r="B40" s="566"/>
    </row>
    <row r="43" spans="1:31" ht="15.6" customHeight="1"/>
    <row r="44" spans="1:31" s="888" customFormat="1" ht="13.5" customHeight="1">
      <c r="A44" s="888" t="str">
        <f>+data!A1</f>
        <v>Fonte: AT - Autoridade Tributária e Aduaneira</v>
      </c>
      <c r="X44" s="1294"/>
      <c r="Y44" s="1294"/>
      <c r="Z44" s="1294"/>
      <c r="AA44" s="1294"/>
      <c r="AB44" s="1294"/>
      <c r="AC44" s="1294"/>
      <c r="AD44" s="1294"/>
      <c r="AE44" s="1293"/>
    </row>
    <row r="45" spans="1:31" s="16" customFormat="1" ht="14.25" customHeight="1">
      <c r="A45" s="565" t="str">
        <f>+data!A2</f>
        <v>Data: 2015-11</v>
      </c>
      <c r="X45" s="1294"/>
      <c r="Y45" s="1294"/>
      <c r="Z45" s="1294"/>
      <c r="AA45" s="1294"/>
      <c r="AB45" s="1294"/>
      <c r="AC45" s="1294"/>
      <c r="AD45" s="1294"/>
      <c r="AE45" s="879"/>
    </row>
    <row r="46" spans="1:31" ht="12.75" customHeight="1">
      <c r="X46" s="1659" t="s">
        <v>147</v>
      </c>
      <c r="Y46" s="1659" t="s">
        <v>108</v>
      </c>
      <c r="Z46" s="1659"/>
      <c r="AA46" s="1659" t="s">
        <v>109</v>
      </c>
      <c r="AB46" s="1659"/>
      <c r="AC46" s="1658" t="s">
        <v>590</v>
      </c>
      <c r="AD46" s="1658" t="s">
        <v>63</v>
      </c>
    </row>
    <row r="47" spans="1:31">
      <c r="X47" s="1659"/>
      <c r="Y47" s="1295" t="s">
        <v>114</v>
      </c>
      <c r="Z47" s="1295" t="s">
        <v>115</v>
      </c>
      <c r="AA47" s="1295" t="s">
        <v>114</v>
      </c>
      <c r="AB47" s="1295" t="s">
        <v>115</v>
      </c>
      <c r="AC47" s="1658"/>
      <c r="AD47" s="1658"/>
    </row>
    <row r="48" spans="1:31" ht="15">
      <c r="X48" s="1296" t="s">
        <v>579</v>
      </c>
      <c r="Y48" s="1297">
        <f>RESUMO!D13</f>
        <v>22337.787770160001</v>
      </c>
      <c r="Z48" s="1297">
        <f>-RESUMO!E13</f>
        <v>-25219.671677280003</v>
      </c>
      <c r="AA48" s="1297">
        <f>RESUMO!F13</f>
        <v>18385.308139060002</v>
      </c>
      <c r="AB48" s="1297">
        <f>-RESUMO!H13</f>
        <v>-17658.445920689999</v>
      </c>
      <c r="AC48" s="1297">
        <f>RESUMO!I13</f>
        <v>13933.508835580002</v>
      </c>
      <c r="AD48" s="1297">
        <f>RESUMO!J13</f>
        <v>2801.91327116</v>
      </c>
    </row>
    <row r="49" spans="24:30" ht="15">
      <c r="X49" s="1296" t="s">
        <v>629</v>
      </c>
      <c r="Y49" s="1297">
        <f>RESUMO!D14</f>
        <v>26222.743211389999</v>
      </c>
      <c r="Z49" s="1297">
        <f>-RESUMO!E14</f>
        <v>-23027.894103839997</v>
      </c>
      <c r="AA49" s="1297">
        <f>RESUMO!F14</f>
        <v>19404.167466309998</v>
      </c>
      <c r="AB49" s="1297">
        <f>-RESUMO!H14</f>
        <v>-15551.225995540004</v>
      </c>
      <c r="AC49" s="1297">
        <f>RESUMO!I14</f>
        <v>14834.631557370001</v>
      </c>
      <c r="AD49" s="1297">
        <f>RESUMO!J14</f>
        <v>2779.1357460699996</v>
      </c>
    </row>
    <row r="50" spans="24:30" ht="15">
      <c r="X50" s="1296" t="s">
        <v>709</v>
      </c>
      <c r="Y50" s="1297">
        <f>RESUMO!D15</f>
        <v>29941.257437419998</v>
      </c>
      <c r="Z50" s="1297">
        <f>-RESUMO!E15</f>
        <v>-38029.709927479991</v>
      </c>
      <c r="AA50" s="1297">
        <f>RESUMO!F15</f>
        <v>22297.49737284</v>
      </c>
      <c r="AB50" s="1297">
        <f>-RESUMO!H15</f>
        <v>-26723.492785190003</v>
      </c>
      <c r="AC50" s="1297">
        <f>RESUMO!I15</f>
        <v>17612.671073930003</v>
      </c>
      <c r="AD50" s="1297">
        <f>RESUMO!J15</f>
        <v>3558.8449099600002</v>
      </c>
    </row>
    <row r="51" spans="24:30">
      <c r="X51" s="1298"/>
      <c r="Y51" s="1298"/>
      <c r="Z51" s="1298"/>
      <c r="AA51" s="1298"/>
      <c r="AB51" s="1298"/>
      <c r="AC51" s="1298"/>
      <c r="AD51" s="1298"/>
    </row>
    <row r="52" spans="24:30">
      <c r="X52" s="1298"/>
      <c r="Y52" s="1298"/>
      <c r="Z52" s="1298"/>
      <c r="AA52" s="1298"/>
      <c r="AB52" s="1298"/>
      <c r="AC52" s="1298"/>
      <c r="AD52" s="1298"/>
    </row>
  </sheetData>
  <mergeCells count="6">
    <mergeCell ref="A3:K3"/>
    <mergeCell ref="AD46:AD47"/>
    <mergeCell ref="Y46:Z46"/>
    <mergeCell ref="AA46:AB46"/>
    <mergeCell ref="AC46:AC47"/>
    <mergeCell ref="X46:X47"/>
  </mergeCells>
  <phoneticPr fontId="37" type="noConversion"/>
  <printOptions horizontalCentered="1"/>
  <pageMargins left="0.6692913385826772" right="0.39370078740157483" top="0.78740157480314965" bottom="0" header="0.55118110236220474" footer="0"/>
  <pageSetup paperSize="9" scale="94" orientation="landscape" horizontalDpi="1200" verticalDpi="12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4">
    <tabColor theme="6" tint="0.59999389629810485"/>
    <pageSetUpPr fitToPage="1"/>
  </sheetPr>
  <dimension ref="A1:N29"/>
  <sheetViews>
    <sheetView zoomScaleNormal="100" workbookViewId="0">
      <selection activeCell="A7" sqref="A7:A8"/>
    </sheetView>
  </sheetViews>
  <sheetFormatPr defaultRowHeight="12.75"/>
  <cols>
    <col min="1" max="1" width="48.42578125" customWidth="1"/>
    <col min="2" max="8" width="12.5703125" hidden="1" customWidth="1"/>
    <col min="9" max="11" width="12.5703125" customWidth="1"/>
  </cols>
  <sheetData>
    <row r="1" spans="1:14" s="195" customFormat="1" ht="27.75">
      <c r="A1" s="1183" t="s">
        <v>708</v>
      </c>
      <c r="B1" s="206"/>
      <c r="C1" s="206"/>
      <c r="D1" s="206"/>
      <c r="E1" s="206"/>
      <c r="F1" s="206"/>
      <c r="G1" s="206"/>
      <c r="H1" s="206"/>
      <c r="I1" s="206"/>
    </row>
    <row r="2" spans="1:14" s="195" customFormat="1"/>
    <row r="3" spans="1:14" s="680" customFormat="1" ht="38.25" customHeight="1">
      <c r="A3" s="705" t="s">
        <v>562</v>
      </c>
      <c r="B3" s="685"/>
      <c r="C3" s="685"/>
      <c r="D3" s="685"/>
      <c r="E3" s="685"/>
      <c r="F3" s="685"/>
      <c r="G3" s="685"/>
      <c r="H3" s="685"/>
      <c r="I3" s="685"/>
      <c r="J3" s="685"/>
      <c r="K3" s="685"/>
      <c r="L3" s="1017"/>
    </row>
    <row r="4" spans="1:14" s="680" customFormat="1" ht="13.5" customHeight="1">
      <c r="A4" s="705"/>
      <c r="B4" s="685"/>
      <c r="C4" s="685"/>
      <c r="D4" s="685"/>
      <c r="E4" s="685"/>
      <c r="F4" s="685"/>
      <c r="G4" s="685"/>
      <c r="H4" s="685"/>
      <c r="I4" s="685"/>
      <c r="J4" s="685"/>
      <c r="K4" s="685"/>
      <c r="L4" s="1017"/>
    </row>
    <row r="5" spans="1:14" s="682" customFormat="1" ht="38.25" customHeight="1">
      <c r="A5" s="1664" t="s">
        <v>357</v>
      </c>
      <c r="B5" s="1664"/>
      <c r="C5" s="1664"/>
      <c r="D5" s="1664"/>
      <c r="E5" s="1664"/>
      <c r="F5" s="1664"/>
      <c r="G5" s="1664"/>
      <c r="H5" s="1664"/>
      <c r="I5" s="1664"/>
      <c r="J5" s="1664"/>
      <c r="K5" s="681"/>
      <c r="L5" s="1017"/>
    </row>
    <row r="6" spans="1:14" s="682" customFormat="1" ht="27.6" customHeight="1" thickBot="1">
      <c r="A6" s="683"/>
      <c r="B6" s="684"/>
      <c r="C6" s="684"/>
      <c r="D6" s="684"/>
      <c r="E6" s="684"/>
      <c r="F6" s="684"/>
      <c r="G6" s="684"/>
      <c r="H6" s="684"/>
      <c r="I6" s="684"/>
      <c r="J6" s="684"/>
      <c r="K6" s="684"/>
      <c r="L6" s="1017"/>
    </row>
    <row r="7" spans="1:14" ht="18.75" customHeight="1" thickTop="1">
      <c r="A7" s="1524" t="s">
        <v>58</v>
      </c>
      <c r="B7" s="1662">
        <v>2000</v>
      </c>
      <c r="C7" s="1662">
        <v>2001</v>
      </c>
      <c r="D7" s="1662">
        <v>2002</v>
      </c>
      <c r="E7" s="1662">
        <v>2003</v>
      </c>
      <c r="F7" s="1662">
        <v>2004</v>
      </c>
      <c r="G7" s="1662">
        <v>2005</v>
      </c>
      <c r="H7" s="1660">
        <v>2006</v>
      </c>
      <c r="I7" s="1665">
        <v>2012</v>
      </c>
      <c r="J7" s="1662">
        <v>2013</v>
      </c>
      <c r="K7" s="1660">
        <v>2014</v>
      </c>
      <c r="L7" s="1017"/>
    </row>
    <row r="8" spans="1:14" ht="18.75" customHeight="1" thickBot="1">
      <c r="A8" s="1525"/>
      <c r="B8" s="1663" t="s">
        <v>114</v>
      </c>
      <c r="C8" s="1663" t="s">
        <v>115</v>
      </c>
      <c r="D8" s="1663" t="s">
        <v>115</v>
      </c>
      <c r="E8" s="1663" t="s">
        <v>115</v>
      </c>
      <c r="F8" s="1663" t="s">
        <v>115</v>
      </c>
      <c r="G8" s="1663"/>
      <c r="H8" s="1661"/>
      <c r="I8" s="1666"/>
      <c r="J8" s="1663"/>
      <c r="K8" s="1661"/>
      <c r="L8" s="1017"/>
    </row>
    <row r="9" spans="1:14" s="194" customFormat="1" ht="38.25" customHeight="1" thickTop="1">
      <c r="A9" s="808" t="s">
        <v>207</v>
      </c>
      <c r="B9" s="809">
        <v>0.32</v>
      </c>
      <c r="C9" s="810">
        <v>0.32</v>
      </c>
      <c r="D9" s="810">
        <v>0.3</v>
      </c>
      <c r="E9" s="810">
        <v>0.3</v>
      </c>
      <c r="F9" s="810">
        <v>0.25</v>
      </c>
      <c r="G9" s="809">
        <v>0.25</v>
      </c>
      <c r="H9" s="811">
        <v>0.25</v>
      </c>
      <c r="I9" s="920">
        <v>0.25</v>
      </c>
      <c r="J9" s="1014">
        <v>0.25</v>
      </c>
      <c r="K9" s="1242">
        <v>0.23</v>
      </c>
      <c r="L9" s="1017"/>
    </row>
    <row r="10" spans="1:14" s="194" customFormat="1" ht="38.25" customHeight="1">
      <c r="A10" s="812" t="s">
        <v>806</v>
      </c>
      <c r="B10" s="809"/>
      <c r="C10" s="810"/>
      <c r="D10" s="810"/>
      <c r="E10" s="810"/>
      <c r="F10" s="810"/>
      <c r="G10" s="809"/>
      <c r="H10" s="811"/>
      <c r="I10" s="920" t="s">
        <v>155</v>
      </c>
      <c r="J10" s="921" t="s">
        <v>155</v>
      </c>
      <c r="K10" s="1243">
        <v>0.17</v>
      </c>
      <c r="L10" s="1017"/>
    </row>
    <row r="11" spans="1:14" s="194" customFormat="1" ht="38.25" customHeight="1">
      <c r="A11" s="812" t="s">
        <v>807</v>
      </c>
      <c r="B11" s="809"/>
      <c r="C11" s="810"/>
      <c r="D11" s="810"/>
      <c r="E11" s="810"/>
      <c r="F11" s="810"/>
      <c r="G11" s="809"/>
      <c r="H11" s="811"/>
      <c r="I11" s="922" t="s">
        <v>155</v>
      </c>
      <c r="J11" s="923" t="s">
        <v>155</v>
      </c>
      <c r="K11" s="1243">
        <v>0.23</v>
      </c>
      <c r="L11" s="1017"/>
    </row>
    <row r="12" spans="1:14" s="194" customFormat="1" ht="38.25" customHeight="1">
      <c r="A12" s="808" t="s">
        <v>208</v>
      </c>
      <c r="B12" s="809"/>
      <c r="C12" s="810"/>
      <c r="D12" s="810"/>
      <c r="E12" s="810"/>
      <c r="F12" s="810"/>
      <c r="G12" s="809"/>
      <c r="H12" s="811"/>
      <c r="I12" s="922"/>
      <c r="J12" s="923"/>
      <c r="K12" s="1244"/>
      <c r="L12" s="1017"/>
    </row>
    <row r="13" spans="1:14" s="194" customFormat="1" ht="38.25" customHeight="1">
      <c r="A13" s="813" t="s">
        <v>209</v>
      </c>
      <c r="B13" s="814">
        <v>0.224</v>
      </c>
      <c r="C13" s="815">
        <f>+B13</f>
        <v>0.224</v>
      </c>
      <c r="D13" s="815">
        <v>0.21</v>
      </c>
      <c r="E13" s="815">
        <v>0.21</v>
      </c>
      <c r="F13" s="815">
        <v>0.17499999999999999</v>
      </c>
      <c r="G13" s="816" t="s">
        <v>402</v>
      </c>
      <c r="H13" s="817" t="s">
        <v>402</v>
      </c>
      <c r="I13" s="924"/>
      <c r="J13" s="925"/>
      <c r="K13" s="1245"/>
      <c r="L13" s="1017"/>
    </row>
    <row r="14" spans="1:14" s="194" customFormat="1" ht="38.25" customHeight="1">
      <c r="A14" s="813" t="s">
        <v>627</v>
      </c>
      <c r="B14" s="814">
        <v>0.32</v>
      </c>
      <c r="C14" s="815">
        <v>0.32</v>
      </c>
      <c r="D14" s="815">
        <v>0.3</v>
      </c>
      <c r="E14" s="815">
        <v>0.3</v>
      </c>
      <c r="F14" s="815">
        <v>0.25</v>
      </c>
      <c r="G14" s="819">
        <v>0.25</v>
      </c>
      <c r="H14" s="820">
        <v>0.25</v>
      </c>
      <c r="I14" s="920">
        <v>0.17499999999999999</v>
      </c>
      <c r="J14" s="921">
        <v>0.17499999999999999</v>
      </c>
      <c r="K14" s="1246">
        <v>0.184</v>
      </c>
      <c r="L14" s="1017"/>
      <c r="N14" s="1492"/>
    </row>
    <row r="15" spans="1:14" s="194" customFormat="1" ht="38.25" customHeight="1">
      <c r="A15" s="818" t="s">
        <v>806</v>
      </c>
      <c r="B15" s="809"/>
      <c r="C15" s="810"/>
      <c r="D15" s="810"/>
      <c r="E15" s="810"/>
      <c r="F15" s="810"/>
      <c r="G15" s="809"/>
      <c r="H15" s="811"/>
      <c r="I15" s="926" t="s">
        <v>155</v>
      </c>
      <c r="J15" s="927" t="s">
        <v>155</v>
      </c>
      <c r="K15" s="1243">
        <v>0.13600000000000001</v>
      </c>
      <c r="L15" s="1017"/>
      <c r="N15" s="1492"/>
    </row>
    <row r="16" spans="1:14" s="194" customFormat="1" ht="38.25" customHeight="1">
      <c r="A16" s="818" t="s">
        <v>807</v>
      </c>
      <c r="B16" s="809"/>
      <c r="C16" s="810"/>
      <c r="D16" s="810"/>
      <c r="E16" s="810"/>
      <c r="F16" s="810"/>
      <c r="G16" s="809"/>
      <c r="H16" s="811"/>
      <c r="I16" s="920" t="s">
        <v>155</v>
      </c>
      <c r="J16" s="921" t="s">
        <v>155</v>
      </c>
      <c r="K16" s="1243">
        <v>0.184</v>
      </c>
      <c r="L16" s="1017"/>
      <c r="N16" s="1492"/>
    </row>
    <row r="17" spans="1:12" s="194" customFormat="1" ht="38.25" customHeight="1">
      <c r="A17" s="813" t="s">
        <v>628</v>
      </c>
      <c r="B17" s="814">
        <f>+B9</f>
        <v>0.32</v>
      </c>
      <c r="C17" s="815">
        <v>0.28999999999999998</v>
      </c>
      <c r="D17" s="815">
        <v>0.27</v>
      </c>
      <c r="E17" s="815">
        <v>0.27</v>
      </c>
      <c r="F17" s="815">
        <v>0.22500000000000001</v>
      </c>
      <c r="G17" s="819">
        <v>0.22500000000000001</v>
      </c>
      <c r="H17" s="820" t="s">
        <v>399</v>
      </c>
      <c r="I17" s="920"/>
      <c r="J17" s="923"/>
      <c r="K17" s="1244"/>
      <c r="L17" s="1017"/>
    </row>
    <row r="18" spans="1:12" s="194" customFormat="1" ht="38.25" customHeight="1">
      <c r="A18" s="813" t="s">
        <v>627</v>
      </c>
      <c r="B18" s="814">
        <v>0.32</v>
      </c>
      <c r="C18" s="815">
        <v>0.32</v>
      </c>
      <c r="D18" s="815">
        <v>0.3</v>
      </c>
      <c r="E18" s="815">
        <v>0.3</v>
      </c>
      <c r="F18" s="815">
        <v>0.25</v>
      </c>
      <c r="G18" s="819">
        <v>0.25</v>
      </c>
      <c r="H18" s="820">
        <v>0.25</v>
      </c>
      <c r="I18" s="920">
        <v>0.25</v>
      </c>
      <c r="J18" s="923">
        <v>0.25</v>
      </c>
      <c r="K18" s="1244">
        <v>0.23</v>
      </c>
      <c r="L18" s="1017"/>
    </row>
    <row r="19" spans="1:12" s="194" customFormat="1" ht="38.25" customHeight="1">
      <c r="A19" s="818" t="s">
        <v>806</v>
      </c>
      <c r="B19" s="809"/>
      <c r="C19" s="810"/>
      <c r="D19" s="810"/>
      <c r="E19" s="810"/>
      <c r="F19" s="810"/>
      <c r="G19" s="809"/>
      <c r="H19" s="811"/>
      <c r="I19" s="1013" t="s">
        <v>155</v>
      </c>
      <c r="J19" s="923" t="s">
        <v>155</v>
      </c>
      <c r="K19" s="1243">
        <v>0.17</v>
      </c>
      <c r="L19" s="1017"/>
    </row>
    <row r="20" spans="1:12" s="194" customFormat="1" ht="38.25" customHeight="1">
      <c r="A20" s="818" t="s">
        <v>807</v>
      </c>
      <c r="B20" s="809"/>
      <c r="C20" s="810"/>
      <c r="D20" s="810"/>
      <c r="E20" s="810"/>
      <c r="F20" s="810"/>
      <c r="G20" s="809"/>
      <c r="H20" s="811"/>
      <c r="I20" s="922" t="s">
        <v>155</v>
      </c>
      <c r="J20" s="923" t="s">
        <v>155</v>
      </c>
      <c r="K20" s="1243">
        <v>0.23</v>
      </c>
      <c r="L20" s="1017"/>
    </row>
    <row r="21" spans="1:12" s="194" customFormat="1" ht="38.25" customHeight="1">
      <c r="A21" s="821" t="s">
        <v>356</v>
      </c>
      <c r="B21" s="809"/>
      <c r="C21" s="810"/>
      <c r="D21" s="810"/>
      <c r="E21" s="810"/>
      <c r="F21" s="810"/>
      <c r="G21" s="809"/>
      <c r="H21" s="811"/>
      <c r="I21" s="922"/>
      <c r="J21" s="923"/>
      <c r="K21" s="1244"/>
      <c r="L21" s="1017"/>
    </row>
    <row r="22" spans="1:12" s="194" customFormat="1" ht="38.25" customHeight="1">
      <c r="A22" s="822" t="s">
        <v>476</v>
      </c>
      <c r="B22" s="823" t="s">
        <v>475</v>
      </c>
      <c r="C22" s="810">
        <v>0.25</v>
      </c>
      <c r="D22" s="810">
        <v>0.25</v>
      </c>
      <c r="E22" s="810">
        <v>0.25</v>
      </c>
      <c r="F22" s="810">
        <v>0.25</v>
      </c>
      <c r="G22" s="809">
        <v>0.2</v>
      </c>
      <c r="H22" s="811">
        <v>0.2</v>
      </c>
      <c r="I22" s="922">
        <v>0.1</v>
      </c>
      <c r="J22" s="923">
        <v>0.1</v>
      </c>
      <c r="K22" s="1244">
        <v>0.1</v>
      </c>
      <c r="L22" s="1017"/>
    </row>
    <row r="23" spans="1:12" s="194" customFormat="1" ht="38.25" customHeight="1">
      <c r="A23" s="824" t="s">
        <v>210</v>
      </c>
      <c r="B23" s="809"/>
      <c r="C23" s="825"/>
      <c r="D23" s="825"/>
      <c r="E23" s="825"/>
      <c r="F23" s="825"/>
      <c r="G23" s="823"/>
      <c r="H23" s="826"/>
      <c r="I23" s="922"/>
      <c r="J23" s="923"/>
      <c r="K23" s="1244"/>
      <c r="L23" s="1017"/>
    </row>
    <row r="24" spans="1:12" s="194" customFormat="1" ht="38.25" customHeight="1">
      <c r="A24" s="813" t="s">
        <v>583</v>
      </c>
      <c r="B24" s="809"/>
      <c r="C24" s="825"/>
      <c r="D24" s="825"/>
      <c r="E24" s="825"/>
      <c r="F24" s="825"/>
      <c r="G24" s="823"/>
      <c r="H24" s="826"/>
      <c r="I24" s="920">
        <v>0.215</v>
      </c>
      <c r="J24" s="921">
        <v>0.215</v>
      </c>
      <c r="K24" s="1246">
        <v>0.215</v>
      </c>
      <c r="L24" s="1017"/>
    </row>
    <row r="25" spans="1:12" ht="38.25" customHeight="1">
      <c r="A25" s="813" t="s">
        <v>584</v>
      </c>
      <c r="B25" s="809"/>
      <c r="C25" s="825"/>
      <c r="D25" s="825"/>
      <c r="E25" s="825"/>
      <c r="F25" s="825"/>
      <c r="G25" s="823"/>
      <c r="H25" s="826"/>
      <c r="I25" s="926">
        <v>0.15049999999999999</v>
      </c>
      <c r="J25" s="927">
        <v>0.15049999999999999</v>
      </c>
      <c r="K25" s="1247">
        <v>0.17199999999999999</v>
      </c>
    </row>
    <row r="26" spans="1:12" ht="38.25" customHeight="1" thickBot="1">
      <c r="A26" s="827" t="s">
        <v>585</v>
      </c>
      <c r="B26" s="828">
        <v>0.2</v>
      </c>
      <c r="C26" s="829">
        <v>0.2</v>
      </c>
      <c r="D26" s="829"/>
      <c r="E26" s="829"/>
      <c r="F26" s="829"/>
      <c r="G26" s="828">
        <v>0.2</v>
      </c>
      <c r="H26" s="830">
        <v>0.2</v>
      </c>
      <c r="I26" s="1018">
        <v>0.215</v>
      </c>
      <c r="J26" s="1012">
        <v>0.215</v>
      </c>
      <c r="K26" s="1248">
        <v>0.215</v>
      </c>
    </row>
    <row r="27" spans="1:12" ht="15.6" customHeight="1" thickTop="1">
      <c r="A27" s="1237"/>
      <c r="B27" s="1238"/>
      <c r="C27" s="1238"/>
      <c r="D27" s="1238"/>
      <c r="E27" s="1238"/>
      <c r="F27" s="1238"/>
      <c r="G27" s="1238"/>
      <c r="H27" s="1238"/>
      <c r="I27" s="1239"/>
      <c r="J27" s="853"/>
      <c r="K27" s="853"/>
    </row>
    <row r="28" spans="1:12" s="16" customFormat="1" ht="14.25" customHeight="1">
      <c r="A28" s="853" t="str">
        <f>+data!A1</f>
        <v>Fonte: AT - Autoridade Tributária e Aduaneira</v>
      </c>
      <c r="B28" s="853"/>
      <c r="C28" s="853"/>
      <c r="D28" s="853"/>
      <c r="E28" s="853"/>
      <c r="F28" s="853"/>
      <c r="G28" s="853"/>
      <c r="H28" s="853"/>
      <c r="I28" s="853"/>
      <c r="J28" s="853"/>
      <c r="K28" s="853"/>
    </row>
    <row r="29" spans="1:12" s="16" customFormat="1" ht="14.25" customHeight="1">
      <c r="A29" s="956" t="str">
        <f>+data!A2</f>
        <v>Data: 2015-11</v>
      </c>
      <c r="B29" s="853"/>
      <c r="C29" s="853"/>
      <c r="D29" s="853"/>
      <c r="E29" s="853"/>
      <c r="F29" s="853"/>
      <c r="G29" s="853"/>
      <c r="H29" s="853"/>
      <c r="I29" s="853"/>
      <c r="J29" s="853"/>
      <c r="K29" s="853"/>
    </row>
  </sheetData>
  <mergeCells count="12">
    <mergeCell ref="K7:K8"/>
    <mergeCell ref="B7:B8"/>
    <mergeCell ref="A5:J5"/>
    <mergeCell ref="J7:J8"/>
    <mergeCell ref="D7:D8"/>
    <mergeCell ref="E7:E8"/>
    <mergeCell ref="F7:F8"/>
    <mergeCell ref="I7:I8"/>
    <mergeCell ref="A7:A8"/>
    <mergeCell ref="G7:G8"/>
    <mergeCell ref="H7:H8"/>
    <mergeCell ref="C7:C8"/>
  </mergeCells>
  <phoneticPr fontId="37" type="noConversion"/>
  <printOptions horizontalCentered="1"/>
  <pageMargins left="0.6692913385826772" right="0.39370078740157483" top="0.78740157480314965" bottom="0" header="0.55118110236220474" footer="0"/>
  <pageSetup paperSize="9" scale="88" orientation="portrait"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85">
    <pageSetUpPr fitToPage="1"/>
  </sheetPr>
  <dimension ref="A1:BB40"/>
  <sheetViews>
    <sheetView workbookViewId="0"/>
  </sheetViews>
  <sheetFormatPr defaultRowHeight="12.75"/>
  <cols>
    <col min="1" max="1" width="18.42578125" customWidth="1"/>
    <col min="2" max="7" width="13.28515625" style="372" customWidth="1"/>
    <col min="8" max="54" width="9.140625" style="372" customWidth="1"/>
  </cols>
  <sheetData>
    <row r="1" spans="1:9" ht="20.25">
      <c r="A1" s="148"/>
      <c r="B1" s="371"/>
      <c r="C1" s="371"/>
      <c r="D1" s="371"/>
      <c r="E1" s="371"/>
      <c r="F1" s="371"/>
      <c r="G1" s="371"/>
    </row>
    <row r="4" spans="1:9" ht="20.25">
      <c r="A4" s="148" t="s">
        <v>173</v>
      </c>
      <c r="B4" s="377"/>
      <c r="C4" s="371"/>
      <c r="D4" s="371"/>
      <c r="E4" s="377"/>
      <c r="F4" s="371"/>
      <c r="G4" s="371"/>
      <c r="H4" s="371" t="s">
        <v>54</v>
      </c>
    </row>
    <row r="5" spans="1:9" ht="20.25">
      <c r="A5" s="148" t="s">
        <v>174</v>
      </c>
      <c r="B5" s="377"/>
      <c r="C5" s="371"/>
      <c r="D5" s="371"/>
      <c r="E5" s="377"/>
      <c r="F5" s="371"/>
      <c r="G5" s="371"/>
      <c r="H5" s="371" t="s">
        <v>54</v>
      </c>
    </row>
    <row r="6" spans="1:9" ht="20.25">
      <c r="A6" s="148" t="s">
        <v>175</v>
      </c>
      <c r="B6" s="377"/>
      <c r="C6" s="371"/>
      <c r="D6" s="371"/>
      <c r="E6" s="377"/>
      <c r="F6" s="371"/>
      <c r="G6" s="371"/>
      <c r="H6" s="371" t="s">
        <v>54</v>
      </c>
    </row>
    <row r="9" spans="1:9" ht="13.5" thickBot="1">
      <c r="C9" s="378"/>
      <c r="D9" s="378"/>
      <c r="F9" s="378"/>
      <c r="G9" s="378"/>
    </row>
    <row r="10" spans="1:9" ht="35.1" customHeight="1" thickTop="1" thickBot="1">
      <c r="A10" s="379"/>
      <c r="B10" s="404" t="s">
        <v>176</v>
      </c>
      <c r="C10" s="380"/>
      <c r="D10" s="381"/>
      <c r="E10" s="405" t="s">
        <v>274</v>
      </c>
      <c r="F10" s="380"/>
      <c r="G10" s="381"/>
      <c r="I10" s="382"/>
    </row>
    <row r="11" spans="1:9" ht="20.100000000000001" customHeight="1" thickTop="1">
      <c r="A11" s="383" t="s">
        <v>177</v>
      </c>
      <c r="B11" s="384"/>
      <c r="C11" s="385" t="s">
        <v>178</v>
      </c>
      <c r="D11" s="385" t="s">
        <v>54</v>
      </c>
      <c r="E11" s="384" t="s">
        <v>54</v>
      </c>
      <c r="F11" s="385" t="s">
        <v>178</v>
      </c>
      <c r="G11" s="385" t="s">
        <v>54</v>
      </c>
    </row>
    <row r="12" spans="1:9" ht="20.100000000000001" customHeight="1">
      <c r="A12" s="386"/>
      <c r="B12" s="387" t="s">
        <v>179</v>
      </c>
      <c r="C12" s="388" t="s">
        <v>180</v>
      </c>
      <c r="D12" s="388" t="s">
        <v>181</v>
      </c>
      <c r="E12" s="387" t="s">
        <v>179</v>
      </c>
      <c r="F12" s="388" t="s">
        <v>180</v>
      </c>
      <c r="G12" s="388" t="s">
        <v>181</v>
      </c>
    </row>
    <row r="13" spans="1:9" ht="20.100000000000001" customHeight="1" thickBot="1">
      <c r="A13" s="389"/>
      <c r="B13" s="390"/>
      <c r="C13" s="391" t="s">
        <v>182</v>
      </c>
      <c r="D13" s="391" t="s">
        <v>182</v>
      </c>
      <c r="E13" s="475" t="s">
        <v>267</v>
      </c>
      <c r="F13" s="391" t="s">
        <v>182</v>
      </c>
      <c r="G13" s="391" t="s">
        <v>182</v>
      </c>
    </row>
    <row r="14" spans="1:9" ht="9.75" customHeight="1" thickTop="1">
      <c r="A14" s="383"/>
      <c r="B14" s="392"/>
      <c r="C14" s="393"/>
      <c r="D14" s="393"/>
      <c r="E14" s="392"/>
      <c r="F14" s="393"/>
      <c r="G14" s="393"/>
    </row>
    <row r="15" spans="1:9" ht="24.95" customHeight="1">
      <c r="A15" s="383">
        <v>1990</v>
      </c>
      <c r="B15" s="394" t="s">
        <v>212</v>
      </c>
      <c r="C15" s="395" t="s">
        <v>215</v>
      </c>
      <c r="D15" s="395" t="s">
        <v>216</v>
      </c>
      <c r="E15" s="394" t="s">
        <v>183</v>
      </c>
      <c r="F15" s="395" t="s">
        <v>221</v>
      </c>
      <c r="G15" s="395" t="s">
        <v>226</v>
      </c>
    </row>
    <row r="16" spans="1:9" ht="24.95" hidden="1" customHeight="1">
      <c r="A16" s="383">
        <v>1991</v>
      </c>
      <c r="B16" s="394" t="s">
        <v>184</v>
      </c>
      <c r="C16" s="395">
        <v>2.6</v>
      </c>
      <c r="D16" s="395">
        <v>2.6</v>
      </c>
      <c r="E16" s="394" t="s">
        <v>184</v>
      </c>
      <c r="F16" s="395">
        <v>2.6</v>
      </c>
      <c r="G16" s="395">
        <v>2.6</v>
      </c>
    </row>
    <row r="17" spans="1:7" ht="24.95" hidden="1" customHeight="1">
      <c r="A17" s="383">
        <v>1992</v>
      </c>
      <c r="B17" s="394" t="s">
        <v>185</v>
      </c>
      <c r="C17" s="395">
        <v>2.4</v>
      </c>
      <c r="D17" s="395">
        <v>2.4</v>
      </c>
      <c r="E17" s="394" t="s">
        <v>185</v>
      </c>
      <c r="F17" s="395">
        <v>2.4</v>
      </c>
      <c r="G17" s="395">
        <v>2.4</v>
      </c>
    </row>
    <row r="18" spans="1:7" ht="24.95" hidden="1" customHeight="1">
      <c r="A18" s="383">
        <v>1993</v>
      </c>
      <c r="B18" s="394" t="s">
        <v>186</v>
      </c>
      <c r="C18" s="395">
        <v>2.6</v>
      </c>
      <c r="D18" s="395">
        <v>2.6</v>
      </c>
      <c r="E18" s="394" t="s">
        <v>186</v>
      </c>
      <c r="F18" s="395">
        <v>2.6</v>
      </c>
      <c r="G18" s="395">
        <v>2.6</v>
      </c>
    </row>
    <row r="19" spans="1:7" ht="24.95" hidden="1" customHeight="1">
      <c r="A19" s="383">
        <v>1994</v>
      </c>
      <c r="B19" s="394">
        <v>2.4</v>
      </c>
      <c r="C19" s="395">
        <v>2.7</v>
      </c>
      <c r="D19" s="395">
        <v>2.7</v>
      </c>
      <c r="E19" s="394">
        <v>2.4</v>
      </c>
      <c r="F19" s="395">
        <v>2.7</v>
      </c>
      <c r="G19" s="395">
        <v>2.7</v>
      </c>
    </row>
    <row r="20" spans="1:7" ht="24.95" customHeight="1">
      <c r="A20" s="383">
        <v>1995</v>
      </c>
      <c r="B20" s="394" t="s">
        <v>213</v>
      </c>
      <c r="C20" s="395" t="s">
        <v>216</v>
      </c>
      <c r="D20" s="395" t="s">
        <v>218</v>
      </c>
      <c r="E20" s="394" t="s">
        <v>219</v>
      </c>
      <c r="F20" s="395" t="s">
        <v>222</v>
      </c>
      <c r="G20" s="395" t="s">
        <v>226</v>
      </c>
    </row>
    <row r="21" spans="1:7" ht="24.95" hidden="1" customHeight="1">
      <c r="A21" s="383">
        <v>1996</v>
      </c>
      <c r="B21" s="394" t="s">
        <v>187</v>
      </c>
      <c r="C21" s="396">
        <v>3.1</v>
      </c>
      <c r="D21" s="396">
        <v>3.1</v>
      </c>
      <c r="E21" s="394" t="s">
        <v>188</v>
      </c>
      <c r="F21" s="396" t="s">
        <v>189</v>
      </c>
      <c r="G21" s="396" t="s">
        <v>190</v>
      </c>
    </row>
    <row r="22" spans="1:7" ht="24.95" hidden="1" customHeight="1">
      <c r="A22" s="383">
        <v>1997</v>
      </c>
      <c r="B22" s="394" t="s">
        <v>191</v>
      </c>
      <c r="C22" s="396">
        <v>3.5</v>
      </c>
      <c r="D22" s="396">
        <v>3.3</v>
      </c>
      <c r="E22" s="394" t="s">
        <v>192</v>
      </c>
      <c r="F22" s="396" t="s">
        <v>193</v>
      </c>
      <c r="G22" s="396" t="s">
        <v>194</v>
      </c>
    </row>
    <row r="23" spans="1:7" ht="24.95" hidden="1" customHeight="1">
      <c r="A23" s="383" t="s">
        <v>202</v>
      </c>
      <c r="B23" s="399">
        <f>(812.741-41.266)/19208.4*100</f>
        <v>4.0163418087919869</v>
      </c>
      <c r="C23" s="396" t="s">
        <v>195</v>
      </c>
      <c r="D23" s="396">
        <v>3.2</v>
      </c>
      <c r="E23" s="394">
        <v>11.6</v>
      </c>
      <c r="F23" s="396" t="s">
        <v>190</v>
      </c>
      <c r="G23" s="396" t="s">
        <v>196</v>
      </c>
    </row>
    <row r="24" spans="1:7" ht="24.95" hidden="1" customHeight="1">
      <c r="A24" s="383">
        <v>1999</v>
      </c>
      <c r="B24" s="399">
        <v>4</v>
      </c>
      <c r="C24" s="396" t="s">
        <v>197</v>
      </c>
      <c r="D24" s="396" t="s">
        <v>203</v>
      </c>
      <c r="E24" s="394"/>
      <c r="F24" s="396" t="s">
        <v>193</v>
      </c>
      <c r="G24" s="396"/>
    </row>
    <row r="25" spans="1:7" ht="24.95" customHeight="1">
      <c r="A25" s="383">
        <v>2000</v>
      </c>
      <c r="B25" s="394" t="s">
        <v>214</v>
      </c>
      <c r="C25" s="396" t="s">
        <v>217</v>
      </c>
      <c r="D25" s="396" t="s">
        <v>198</v>
      </c>
      <c r="E25" s="394" t="s">
        <v>270</v>
      </c>
      <c r="F25" s="396" t="s">
        <v>223</v>
      </c>
      <c r="G25" s="396" t="s">
        <v>220</v>
      </c>
    </row>
    <row r="26" spans="1:7" ht="24.95" customHeight="1">
      <c r="A26" s="383">
        <v>2001</v>
      </c>
      <c r="B26" s="394" t="s">
        <v>204</v>
      </c>
      <c r="C26" s="396" t="s">
        <v>204</v>
      </c>
      <c r="D26" s="396" t="s">
        <v>197</v>
      </c>
      <c r="E26" s="394" t="s">
        <v>220</v>
      </c>
      <c r="F26" s="396" t="s">
        <v>224</v>
      </c>
      <c r="G26" s="396" t="s">
        <v>227</v>
      </c>
    </row>
    <row r="27" spans="1:7" ht="24.95" customHeight="1" thickBot="1">
      <c r="A27" s="389">
        <v>2002</v>
      </c>
      <c r="B27" s="474">
        <f>4430.8/129171*100</f>
        <v>3.4301816971301609</v>
      </c>
      <c r="C27" s="403" t="s">
        <v>195</v>
      </c>
      <c r="D27" s="403" t="s">
        <v>195</v>
      </c>
      <c r="E27" s="474">
        <v>10.1</v>
      </c>
      <c r="F27" s="403" t="s">
        <v>225</v>
      </c>
      <c r="G27" s="403" t="s">
        <v>228</v>
      </c>
    </row>
    <row r="28" spans="1:7" ht="13.5" thickTop="1">
      <c r="A28" s="16" t="s">
        <v>229</v>
      </c>
      <c r="F28" s="397"/>
      <c r="G28" s="397"/>
    </row>
    <row r="29" spans="1:7">
      <c r="A29" s="473" t="s">
        <v>278</v>
      </c>
    </row>
    <row r="30" spans="1:7">
      <c r="A30" s="473" t="s">
        <v>275</v>
      </c>
    </row>
    <row r="31" spans="1:7">
      <c r="A31" s="473" t="s">
        <v>276</v>
      </c>
    </row>
    <row r="32" spans="1:7">
      <c r="A32" s="277"/>
    </row>
    <row r="33" spans="1:4" hidden="1">
      <c r="A33" t="s">
        <v>199</v>
      </c>
    </row>
    <row r="34" spans="1:4" hidden="1">
      <c r="A34" t="s">
        <v>200</v>
      </c>
    </row>
    <row r="35" spans="1:4" hidden="1">
      <c r="A35" t="s">
        <v>201</v>
      </c>
    </row>
    <row r="36" spans="1:4" hidden="1"/>
    <row r="37" spans="1:4" hidden="1">
      <c r="A37" t="s">
        <v>335</v>
      </c>
      <c r="D37" s="398"/>
    </row>
    <row r="38" spans="1:4">
      <c r="A38" s="16"/>
    </row>
    <row r="40" spans="1:4">
      <c r="D40" s="398"/>
    </row>
  </sheetData>
  <phoneticPr fontId="37" type="noConversion"/>
  <printOptions horizontalCentered="1"/>
  <pageMargins left="0.78740157480314965" right="0.78740157480314965" top="1.48" bottom="0.39370078740157483" header="0.51181102362204722" footer="0.51181102362204722"/>
  <pageSetup paperSize="9" scale="86" orientation="portrait" horizontalDpi="4294967292" r:id="rId1"/>
  <headerFooter alignWithMargins="0">
    <oddHeader>&amp;L&amp;"Arial,Negrito"&amp;18QUADRO &amp;P</oddHeader>
    <oddFooter>&amp;R&amp;P</oddFooter>
  </headerFooter>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86">
    <pageSetUpPr fitToPage="1"/>
  </sheetPr>
  <dimension ref="A1:N62"/>
  <sheetViews>
    <sheetView workbookViewId="0"/>
  </sheetViews>
  <sheetFormatPr defaultRowHeight="12.75"/>
  <cols>
    <col min="1" max="1" width="10.42578125" customWidth="1"/>
    <col min="2" max="2" width="34.140625" customWidth="1"/>
    <col min="3" max="3" width="10.140625" style="454" hidden="1" customWidth="1"/>
    <col min="4" max="5" width="10.140625" hidden="1" customWidth="1"/>
    <col min="6" max="6" width="12.7109375" style="456" customWidth="1"/>
    <col min="7" max="8" width="12.7109375" style="26" customWidth="1"/>
    <col min="9" max="9" width="17.42578125" bestFit="1" customWidth="1"/>
  </cols>
  <sheetData>
    <row r="1" spans="1:8" ht="20.25">
      <c r="A1" s="406"/>
      <c r="B1" s="12"/>
      <c r="C1" s="2"/>
      <c r="D1" s="15"/>
      <c r="E1" s="15"/>
      <c r="F1" s="407"/>
      <c r="G1" s="27"/>
      <c r="H1" s="27"/>
    </row>
    <row r="2" spans="1:8" ht="23.25">
      <c r="A2" s="408" t="s">
        <v>231</v>
      </c>
      <c r="B2" s="15"/>
      <c r="C2" s="2"/>
      <c r="D2" s="15"/>
      <c r="E2" s="15"/>
      <c r="F2" s="407"/>
      <c r="G2" s="27"/>
      <c r="H2" s="27"/>
    </row>
    <row r="3" spans="1:8" ht="23.25">
      <c r="A3" s="408" t="s">
        <v>232</v>
      </c>
      <c r="B3" s="12"/>
      <c r="C3" s="2"/>
      <c r="D3" s="15"/>
      <c r="E3" s="15"/>
      <c r="F3" s="407"/>
      <c r="G3" s="27"/>
      <c r="H3" s="27"/>
    </row>
    <row r="4" spans="1:8" ht="18">
      <c r="A4" s="409"/>
      <c r="B4" s="12"/>
      <c r="C4" s="2"/>
      <c r="D4" s="15"/>
      <c r="E4" s="15"/>
      <c r="F4" s="407"/>
      <c r="G4" s="27"/>
      <c r="H4" s="27"/>
    </row>
    <row r="5" spans="1:8" ht="13.5" thickBot="1">
      <c r="A5" s="16" t="s">
        <v>141</v>
      </c>
      <c r="B5" s="410"/>
      <c r="C5" s="2"/>
      <c r="D5" s="15"/>
      <c r="E5" s="15"/>
      <c r="F5" s="407"/>
      <c r="G5" s="27"/>
      <c r="H5" s="27"/>
    </row>
    <row r="6" spans="1:8" ht="21.6" customHeight="1" thickTop="1">
      <c r="A6" s="379"/>
      <c r="B6" s="115"/>
      <c r="C6" s="457"/>
      <c r="D6" s="411"/>
      <c r="E6" s="412"/>
      <c r="F6" s="463"/>
      <c r="G6" s="413"/>
      <c r="H6" s="414"/>
    </row>
    <row r="7" spans="1:8" ht="21.6" customHeight="1" thickBot="1">
      <c r="A7" s="415"/>
      <c r="B7" s="416"/>
      <c r="C7" s="458">
        <v>2001</v>
      </c>
      <c r="D7" s="417" t="s">
        <v>157</v>
      </c>
      <c r="E7" s="418" t="s">
        <v>170</v>
      </c>
      <c r="F7" s="464">
        <v>2001</v>
      </c>
      <c r="G7" s="417" t="s">
        <v>157</v>
      </c>
      <c r="H7" s="418" t="s">
        <v>170</v>
      </c>
    </row>
    <row r="8" spans="1:8" ht="26.1" customHeight="1" thickTop="1">
      <c r="A8" s="419"/>
      <c r="B8" s="419" t="s">
        <v>233</v>
      </c>
      <c r="C8" s="421"/>
      <c r="D8" s="420"/>
      <c r="E8" s="421"/>
      <c r="F8" s="465"/>
      <c r="G8" s="422"/>
      <c r="H8" s="423"/>
    </row>
    <row r="9" spans="1:8" ht="26.1" customHeight="1">
      <c r="A9" s="109" t="s">
        <v>234</v>
      </c>
      <c r="B9" s="424" t="s">
        <v>235</v>
      </c>
      <c r="C9" s="426">
        <f>18796+195</f>
        <v>18991</v>
      </c>
      <c r="D9" s="425">
        <f>17301+168</f>
        <v>17469</v>
      </c>
      <c r="E9" s="426">
        <f>19729+211</f>
        <v>19940</v>
      </c>
      <c r="F9" s="466">
        <f t="shared" ref="F9:F23" si="0">(+C9/200.482)</f>
        <v>94.726708632196406</v>
      </c>
      <c r="G9" s="427">
        <f t="shared" ref="G9:G23" si="1">(+D9/200.482)</f>
        <v>87.135004638820448</v>
      </c>
      <c r="H9" s="428">
        <f t="shared" ref="H9:H26" si="2">(+E9/200.482)</f>
        <v>99.460300675372352</v>
      </c>
    </row>
    <row r="10" spans="1:8" ht="26.1" customHeight="1">
      <c r="A10" s="109" t="s">
        <v>236</v>
      </c>
      <c r="B10" s="424" t="s">
        <v>237</v>
      </c>
      <c r="C10" s="426">
        <v>318</v>
      </c>
      <c r="D10" s="425">
        <v>457</v>
      </c>
      <c r="E10" s="426">
        <v>371</v>
      </c>
      <c r="F10" s="466">
        <f t="shared" si="0"/>
        <v>1.5861773126764498</v>
      </c>
      <c r="G10" s="427">
        <f t="shared" si="1"/>
        <v>2.2795063896010617</v>
      </c>
      <c r="H10" s="428">
        <f t="shared" si="2"/>
        <v>1.8505401981225247</v>
      </c>
    </row>
    <row r="11" spans="1:8" ht="26.1" customHeight="1">
      <c r="A11" s="109" t="s">
        <v>238</v>
      </c>
      <c r="B11" s="424" t="s">
        <v>239</v>
      </c>
      <c r="C11" s="426">
        <v>28303</v>
      </c>
      <c r="D11" s="425">
        <v>21708</v>
      </c>
      <c r="E11" s="426">
        <v>16430</v>
      </c>
      <c r="F11" s="466">
        <f t="shared" si="0"/>
        <v>141.1747688071747</v>
      </c>
      <c r="G11" s="427">
        <f t="shared" si="1"/>
        <v>108.27904749553576</v>
      </c>
      <c r="H11" s="428">
        <f t="shared" si="2"/>
        <v>81.952494488283236</v>
      </c>
    </row>
    <row r="12" spans="1:8" ht="26.1" customHeight="1">
      <c r="A12" s="109"/>
      <c r="B12" s="424" t="s">
        <v>240</v>
      </c>
      <c r="C12" s="426">
        <v>22725</v>
      </c>
      <c r="D12" s="425">
        <v>21336</v>
      </c>
      <c r="E12" s="426">
        <v>11294</v>
      </c>
      <c r="F12" s="466">
        <f t="shared" si="0"/>
        <v>113.351822108718</v>
      </c>
      <c r="G12" s="427">
        <f t="shared" si="1"/>
        <v>106.42351931844256</v>
      </c>
      <c r="H12" s="428">
        <f t="shared" si="2"/>
        <v>56.334234494867367</v>
      </c>
    </row>
    <row r="13" spans="1:8" ht="26.1" customHeight="1">
      <c r="A13" s="109"/>
      <c r="B13" s="424" t="s">
        <v>241</v>
      </c>
      <c r="C13" s="426">
        <v>8285</v>
      </c>
      <c r="D13" s="425">
        <v>8736</v>
      </c>
      <c r="E13" s="426">
        <v>6750</v>
      </c>
      <c r="F13" s="466">
        <f t="shared" si="0"/>
        <v>41.325405772089262</v>
      </c>
      <c r="G13" s="427">
        <f t="shared" si="1"/>
        <v>43.574984287866243</v>
      </c>
      <c r="H13" s="428">
        <f t="shared" si="2"/>
        <v>33.66885805209445</v>
      </c>
    </row>
    <row r="14" spans="1:8" ht="26.1" customHeight="1">
      <c r="A14" s="109" t="s">
        <v>234</v>
      </c>
      <c r="B14" s="424" t="s">
        <v>242</v>
      </c>
      <c r="C14" s="426">
        <f>57723+16</f>
        <v>57739</v>
      </c>
      <c r="D14" s="425">
        <f>57750+2623</f>
        <v>60373</v>
      </c>
      <c r="E14" s="426">
        <f>50604+1472</f>
        <v>52076</v>
      </c>
      <c r="F14" s="466">
        <f t="shared" si="0"/>
        <v>288.00091778813061</v>
      </c>
      <c r="G14" s="427">
        <f t="shared" si="1"/>
        <v>301.13925439690348</v>
      </c>
      <c r="H14" s="428">
        <f t="shared" si="2"/>
        <v>259.75399287716601</v>
      </c>
    </row>
    <row r="15" spans="1:8" ht="26.1" customHeight="1">
      <c r="A15" s="109" t="s">
        <v>243</v>
      </c>
      <c r="B15" s="424" t="s">
        <v>244</v>
      </c>
      <c r="C15" s="426">
        <v>5117</v>
      </c>
      <c r="D15" s="425">
        <v>1293</v>
      </c>
      <c r="E15" s="426">
        <v>3946</v>
      </c>
      <c r="F15" s="466">
        <f t="shared" si="0"/>
        <v>25.523488392972936</v>
      </c>
      <c r="G15" s="427">
        <f t="shared" si="1"/>
        <v>6.4494568090900932</v>
      </c>
      <c r="H15" s="428">
        <f t="shared" si="2"/>
        <v>19.682565018305883</v>
      </c>
    </row>
    <row r="16" spans="1:8" ht="26.1" customHeight="1">
      <c r="A16" s="109"/>
      <c r="B16" s="424" t="s">
        <v>245</v>
      </c>
      <c r="C16" s="426">
        <v>193</v>
      </c>
      <c r="D16" s="425">
        <v>171</v>
      </c>
      <c r="E16" s="426">
        <v>73</v>
      </c>
      <c r="F16" s="466">
        <f t="shared" si="0"/>
        <v>0.96267994134136736</v>
      </c>
      <c r="G16" s="427">
        <f t="shared" si="1"/>
        <v>0.85294440398639282</v>
      </c>
      <c r="H16" s="428">
        <f t="shared" si="2"/>
        <v>0.36412246485968813</v>
      </c>
    </row>
    <row r="17" spans="1:14" ht="26.1" customHeight="1" thickBot="1">
      <c r="A17" s="109" t="s">
        <v>246</v>
      </c>
      <c r="B17" s="462" t="s">
        <v>247</v>
      </c>
      <c r="C17" s="426">
        <f>+C18-SUM(C9:C16)</f>
        <v>10399</v>
      </c>
      <c r="D17" s="426">
        <f>+D18-SUM(D9:D16)</f>
        <v>2572</v>
      </c>
      <c r="E17" s="426">
        <f>+E18-SUM(E9:E16)</f>
        <v>3728</v>
      </c>
      <c r="F17" s="466">
        <f t="shared" si="0"/>
        <v>51.869993316108179</v>
      </c>
      <c r="G17" s="427">
        <f t="shared" si="1"/>
        <v>12.829081912590656</v>
      </c>
      <c r="H17" s="428">
        <f t="shared" si="2"/>
        <v>18.595185602697498</v>
      </c>
    </row>
    <row r="18" spans="1:14" ht="26.1" customHeight="1" thickTop="1" thickBot="1">
      <c r="A18" s="109" t="s">
        <v>248</v>
      </c>
      <c r="B18" s="460" t="s">
        <v>249</v>
      </c>
      <c r="C18" s="434">
        <v>152070</v>
      </c>
      <c r="D18" s="434">
        <v>134115</v>
      </c>
      <c r="E18" s="434">
        <v>114608</v>
      </c>
      <c r="F18" s="468">
        <f>SUM(F9:F17)</f>
        <v>758.52196207140787</v>
      </c>
      <c r="G18" s="435">
        <f>SUM(G9:G17)</f>
        <v>668.96279965283668</v>
      </c>
      <c r="H18" s="442">
        <f>SUM(H9:H17)</f>
        <v>571.66229387176895</v>
      </c>
    </row>
    <row r="19" spans="1:14" ht="26.1" customHeight="1" thickTop="1">
      <c r="A19" s="109" t="s">
        <v>250</v>
      </c>
      <c r="B19" s="461" t="s">
        <v>205</v>
      </c>
      <c r="C19" s="437">
        <v>517817</v>
      </c>
      <c r="D19" s="436">
        <v>553427</v>
      </c>
      <c r="E19" s="437">
        <v>526882</v>
      </c>
      <c r="F19" s="469">
        <f t="shared" si="0"/>
        <v>2582.8603066609471</v>
      </c>
      <c r="G19" s="438">
        <f t="shared" si="1"/>
        <v>2760.4822378068852</v>
      </c>
      <c r="H19" s="439">
        <f t="shared" si="2"/>
        <v>2628.0763360301671</v>
      </c>
    </row>
    <row r="20" spans="1:14" ht="26.1" customHeight="1" thickBot="1">
      <c r="A20" s="109" t="s">
        <v>248</v>
      </c>
      <c r="B20" s="461" t="s">
        <v>206</v>
      </c>
      <c r="C20" s="437">
        <v>264810</v>
      </c>
      <c r="D20" s="436">
        <v>293266</v>
      </c>
      <c r="E20" s="437">
        <v>237666</v>
      </c>
      <c r="F20" s="469">
        <f t="shared" si="0"/>
        <v>1320.8667112259454</v>
      </c>
      <c r="G20" s="438">
        <f t="shared" si="1"/>
        <v>1462.8046408156342</v>
      </c>
      <c r="H20" s="439">
        <f t="shared" si="2"/>
        <v>1185.4730100457896</v>
      </c>
    </row>
    <row r="21" spans="1:14" ht="26.1" hidden="1" customHeight="1" thickBot="1">
      <c r="A21" s="109" t="s">
        <v>251</v>
      </c>
      <c r="B21" s="472" t="s">
        <v>252</v>
      </c>
      <c r="C21" s="437">
        <v>20</v>
      </c>
      <c r="D21" s="436">
        <v>57</v>
      </c>
      <c r="E21" s="437">
        <v>74</v>
      </c>
      <c r="F21" s="469">
        <f t="shared" si="0"/>
        <v>9.9759579413613186E-2</v>
      </c>
      <c r="G21" s="438">
        <f t="shared" si="1"/>
        <v>0.28431480132879761</v>
      </c>
      <c r="H21" s="439">
        <f t="shared" si="2"/>
        <v>0.36911044383036884</v>
      </c>
    </row>
    <row r="22" spans="1:14" ht="26.1" customHeight="1" thickTop="1" thickBot="1">
      <c r="A22" s="109" t="s">
        <v>243</v>
      </c>
      <c r="B22" s="440" t="s">
        <v>253</v>
      </c>
      <c r="C22" s="441">
        <f>SUM(C18:C21)</f>
        <v>934717</v>
      </c>
      <c r="D22" s="441">
        <f>SUM(D18:D21)-1</f>
        <v>980864</v>
      </c>
      <c r="E22" s="441">
        <f>SUM(E18:E21)-1+1</f>
        <v>879230</v>
      </c>
      <c r="F22" s="468">
        <f>SUM(F18:F20)</f>
        <v>4662.2489799583</v>
      </c>
      <c r="G22" s="435">
        <f>SUM(G18:G20)</f>
        <v>4892.249678275356</v>
      </c>
      <c r="H22" s="442">
        <f>SUM(H18:H20)</f>
        <v>4385.2116399477254</v>
      </c>
      <c r="I22" s="114"/>
      <c r="J22" s="114"/>
      <c r="K22" s="114"/>
      <c r="L22" s="114"/>
      <c r="M22" s="114"/>
      <c r="N22" s="114"/>
    </row>
    <row r="23" spans="1:14" ht="26.1" customHeight="1" thickTop="1">
      <c r="A23" s="109" t="s">
        <v>254</v>
      </c>
      <c r="B23" s="424" t="s">
        <v>255</v>
      </c>
      <c r="C23" s="426">
        <v>384</v>
      </c>
      <c r="D23" s="425">
        <v>317</v>
      </c>
      <c r="E23" s="426">
        <v>176</v>
      </c>
      <c r="F23" s="466">
        <f t="shared" si="0"/>
        <v>1.9153839247413733</v>
      </c>
      <c r="G23" s="427">
        <f t="shared" si="1"/>
        <v>1.5811893337057692</v>
      </c>
      <c r="H23" s="428">
        <f t="shared" si="2"/>
        <v>0.87788429883979613</v>
      </c>
    </row>
    <row r="24" spans="1:14" ht="26.1" customHeight="1" thickBot="1">
      <c r="A24" s="109" t="s">
        <v>256</v>
      </c>
      <c r="B24" s="424" t="s">
        <v>257</v>
      </c>
      <c r="C24" s="426">
        <v>19741</v>
      </c>
      <c r="D24" s="425">
        <v>77795</v>
      </c>
      <c r="E24" s="426">
        <v>28870</v>
      </c>
      <c r="F24" s="466">
        <f>(+C24/200.482)+24</f>
        <v>122.4676928602069</v>
      </c>
      <c r="G24" s="427">
        <f>(+D24/200.482)+8</f>
        <v>396.0398240241019</v>
      </c>
      <c r="H24" s="428">
        <f>(+E24/200.482)</f>
        <v>144.00295288355065</v>
      </c>
    </row>
    <row r="25" spans="1:14" ht="26.1" customHeight="1" thickTop="1" thickBot="1">
      <c r="A25" s="443" t="s">
        <v>236</v>
      </c>
      <c r="B25" s="429" t="s">
        <v>258</v>
      </c>
      <c r="C25" s="431">
        <f>SUM(C22:C24)</f>
        <v>954842</v>
      </c>
      <c r="D25" s="431">
        <f>SUM(D22:D24)</f>
        <v>1058976</v>
      </c>
      <c r="E25" s="431">
        <f>SUM(E22:E24)</f>
        <v>908276</v>
      </c>
      <c r="F25" s="476">
        <f>+F22+F23+F24</f>
        <v>4786.6320567432476</v>
      </c>
      <c r="G25" s="477">
        <f>+G22+G23+G24</f>
        <v>5289.8706916331639</v>
      </c>
      <c r="H25" s="478">
        <f>+H22+H23+H24</f>
        <v>4530.0924771301152</v>
      </c>
    </row>
    <row r="26" spans="1:14" ht="26.1" customHeight="1" thickTop="1" thickBot="1">
      <c r="A26" s="386"/>
      <c r="B26" s="419" t="s">
        <v>259</v>
      </c>
      <c r="C26" s="431">
        <v>29457</v>
      </c>
      <c r="D26" s="430">
        <v>23177</v>
      </c>
      <c r="E26" s="431">
        <v>24297</v>
      </c>
      <c r="F26" s="467">
        <f>(+C26/200.482)</f>
        <v>146.93089653934018</v>
      </c>
      <c r="G26" s="432">
        <f>(+D26/200.482)</f>
        <v>115.60638860346565</v>
      </c>
      <c r="H26" s="433">
        <f t="shared" si="2"/>
        <v>121.19292505062799</v>
      </c>
      <c r="I26" s="26"/>
    </row>
    <row r="27" spans="1:14" ht="26.1" customHeight="1" thickTop="1" thickBot="1">
      <c r="A27" s="481" t="s">
        <v>277</v>
      </c>
      <c r="B27" s="482"/>
      <c r="C27" s="431"/>
      <c r="D27" s="479"/>
      <c r="E27" s="431"/>
      <c r="F27" s="467"/>
      <c r="G27" s="480"/>
      <c r="H27" s="433">
        <v>395.7</v>
      </c>
      <c r="I27" s="26"/>
    </row>
    <row r="28" spans="1:14" s="114" customFormat="1" ht="26.1" customHeight="1" thickTop="1" thickBot="1">
      <c r="A28" s="440" t="s">
        <v>260</v>
      </c>
      <c r="B28" s="444"/>
      <c r="C28" s="445">
        <f>SUM(C25:C26)</f>
        <v>984299</v>
      </c>
      <c r="D28" s="445">
        <f>SUM(D25:D26)</f>
        <v>1082153</v>
      </c>
      <c r="E28" s="445">
        <f>SUM(E25:E26)</f>
        <v>932573</v>
      </c>
      <c r="F28" s="470">
        <f>+F26+F25</f>
        <v>4933.5629532825878</v>
      </c>
      <c r="G28" s="470">
        <f>+G26+G25</f>
        <v>5405.4770802366293</v>
      </c>
      <c r="H28" s="446">
        <f>SUM(H25:H27)-1</f>
        <v>5045.9854021807432</v>
      </c>
      <c r="I28" s="483"/>
    </row>
    <row r="29" spans="1:14" ht="26.1" customHeight="1" thickTop="1" thickBot="1">
      <c r="A29" s="447"/>
      <c r="B29" s="429" t="s">
        <v>272</v>
      </c>
      <c r="C29" s="431"/>
      <c r="D29" s="430"/>
      <c r="E29" s="431"/>
      <c r="F29" s="467">
        <v>331.81002624674534</v>
      </c>
      <c r="G29" s="432">
        <v>323.85592580999997</v>
      </c>
      <c r="H29" s="433">
        <v>269.94282597</v>
      </c>
      <c r="I29" s="484"/>
    </row>
    <row r="30" spans="1:14" ht="26.1" customHeight="1" thickTop="1" thickBot="1">
      <c r="A30" s="448" t="s">
        <v>261</v>
      </c>
      <c r="B30" s="429" t="s">
        <v>271</v>
      </c>
      <c r="C30" s="431"/>
      <c r="D30" s="430"/>
      <c r="E30" s="431"/>
      <c r="F30" s="467">
        <v>465.71170000000001</v>
      </c>
      <c r="G30" s="432">
        <v>571.18209999999999</v>
      </c>
      <c r="H30" s="433">
        <v>803</v>
      </c>
      <c r="I30" s="26"/>
    </row>
    <row r="31" spans="1:14" ht="26.1" customHeight="1" thickTop="1" thickBot="1">
      <c r="A31" s="443"/>
      <c r="B31" s="429" t="s">
        <v>273</v>
      </c>
      <c r="C31" s="431"/>
      <c r="D31" s="430"/>
      <c r="E31" s="431"/>
      <c r="F31" s="467">
        <v>58.851818761784102</v>
      </c>
      <c r="G31" s="432">
        <v>79.875292099999996</v>
      </c>
      <c r="H31" s="433">
        <f>29.463+47.944</f>
        <v>77.407000000000011</v>
      </c>
      <c r="I31" s="484"/>
    </row>
    <row r="32" spans="1:14" ht="26.1" customHeight="1" thickTop="1" thickBot="1">
      <c r="A32" s="459" t="s">
        <v>264</v>
      </c>
      <c r="B32" s="449"/>
      <c r="C32" s="451">
        <f>+C28-C29-C30-C31</f>
        <v>984299</v>
      </c>
      <c r="D32" s="450"/>
      <c r="E32" s="451"/>
      <c r="F32" s="471" t="e">
        <f>+#REF!</f>
        <v>#REF!</v>
      </c>
      <c r="G32" s="452" t="e">
        <f>+#REF!</f>
        <v>#REF!</v>
      </c>
      <c r="H32" s="453" t="e">
        <f>+#REF!</f>
        <v>#REF!</v>
      </c>
      <c r="I32" s="485"/>
    </row>
    <row r="33" spans="1:8" ht="13.5" thickTop="1">
      <c r="A33" s="195" t="str">
        <f>+data!A1</f>
        <v>Fonte: AT - Autoridade Tributária e Aduaneira</v>
      </c>
      <c r="C33" s="455"/>
      <c r="D33" s="455"/>
      <c r="E33" s="455"/>
      <c r="F33" s="26"/>
    </row>
    <row r="34" spans="1:8">
      <c r="A34" s="282" t="str">
        <f>+data!A2</f>
        <v>Data: 2015-11</v>
      </c>
      <c r="C34" s="455"/>
      <c r="D34" s="455"/>
      <c r="E34" s="455"/>
      <c r="F34" s="26">
        <f>+F28-F29-F30-F31</f>
        <v>4077.1894082740587</v>
      </c>
      <c r="G34" s="26">
        <f>+G28-G29-G30-G31</f>
        <v>4430.5637623266293</v>
      </c>
      <c r="H34" s="26">
        <f>+H28-H29-H30-H31</f>
        <v>3895.6355762107432</v>
      </c>
    </row>
    <row r="35" spans="1:8">
      <c r="A35" s="26"/>
      <c r="C35" s="455"/>
      <c r="D35" s="455"/>
      <c r="E35" s="455"/>
      <c r="F35" s="26" t="e">
        <f>+F34-F32</f>
        <v>#REF!</v>
      </c>
      <c r="G35" s="26" t="e">
        <f>+G34-G32</f>
        <v>#REF!</v>
      </c>
      <c r="H35" s="26" t="e">
        <f>+H34-H32</f>
        <v>#REF!</v>
      </c>
    </row>
    <row r="36" spans="1:8" hidden="1">
      <c r="C36" s="455"/>
      <c r="D36" s="455"/>
      <c r="E36" s="455"/>
      <c r="F36" s="26"/>
    </row>
    <row r="37" spans="1:8" hidden="1">
      <c r="A37" t="s">
        <v>265</v>
      </c>
      <c r="C37" s="455"/>
      <c r="D37" s="455"/>
      <c r="E37" s="455"/>
      <c r="F37" s="26"/>
    </row>
    <row r="38" spans="1:8" hidden="1">
      <c r="A38" t="s">
        <v>266</v>
      </c>
      <c r="C38" s="455"/>
      <c r="D38" s="455"/>
      <c r="E38" s="455"/>
      <c r="F38" s="26"/>
    </row>
    <row r="39" spans="1:8">
      <c r="A39" s="26"/>
      <c r="C39" s="455"/>
      <c r="D39" s="455"/>
      <c r="E39" s="455"/>
      <c r="F39" s="26"/>
    </row>
    <row r="40" spans="1:8">
      <c r="C40" s="455"/>
      <c r="D40" s="455"/>
      <c r="E40" s="455"/>
      <c r="F40" s="26"/>
    </row>
    <row r="41" spans="1:8">
      <c r="B41" t="s">
        <v>262</v>
      </c>
      <c r="C41"/>
      <c r="F41" s="26"/>
    </row>
    <row r="42" spans="1:8">
      <c r="B42" t="s">
        <v>263</v>
      </c>
      <c r="C42"/>
      <c r="F42" s="26"/>
    </row>
    <row r="43" spans="1:8">
      <c r="C43"/>
      <c r="F43" s="26"/>
    </row>
    <row r="44" spans="1:8">
      <c r="C44"/>
      <c r="F44" s="26"/>
    </row>
    <row r="45" spans="1:8">
      <c r="C45"/>
      <c r="F45" s="26"/>
    </row>
    <row r="46" spans="1:8">
      <c r="C46"/>
      <c r="F46" s="26"/>
    </row>
    <row r="47" spans="1:8">
      <c r="C47"/>
      <c r="F47" s="26"/>
    </row>
    <row r="48" spans="1:8">
      <c r="C48"/>
      <c r="F48" s="26"/>
    </row>
    <row r="49" spans="3:6">
      <c r="C49"/>
      <c r="F49" s="26"/>
    </row>
    <row r="50" spans="3:6">
      <c r="C50"/>
      <c r="F50" s="26"/>
    </row>
    <row r="51" spans="3:6">
      <c r="C51"/>
      <c r="F51" s="26"/>
    </row>
    <row r="52" spans="3:6">
      <c r="C52"/>
      <c r="F52" s="26"/>
    </row>
    <row r="53" spans="3:6">
      <c r="C53"/>
      <c r="F53" s="26"/>
    </row>
    <row r="54" spans="3:6">
      <c r="C54"/>
      <c r="F54" s="26"/>
    </row>
    <row r="55" spans="3:6">
      <c r="C55"/>
      <c r="F55" s="26"/>
    </row>
    <row r="56" spans="3:6">
      <c r="C56"/>
      <c r="F56" s="26"/>
    </row>
    <row r="57" spans="3:6">
      <c r="C57"/>
      <c r="F57" s="26"/>
    </row>
    <row r="58" spans="3:6">
      <c r="C58"/>
      <c r="F58" s="26"/>
    </row>
    <row r="59" spans="3:6">
      <c r="C59"/>
      <c r="F59" s="26"/>
    </row>
    <row r="60" spans="3:6">
      <c r="F60" s="26"/>
    </row>
    <row r="61" spans="3:6">
      <c r="F61" s="26"/>
    </row>
    <row r="62" spans="3:6">
      <c r="F62" s="26"/>
    </row>
  </sheetData>
  <phoneticPr fontId="37" type="noConversion"/>
  <printOptions horizontalCentered="1" gridLines="1" gridLinesSet="0"/>
  <pageMargins left="0.51181102362204722" right="0.39370078740157483" top="0.78740157480314965" bottom="0.15748031496062992" header="0.51181102362204722" footer="0.19685039370078741"/>
  <pageSetup paperSize="9" scale="96" pageOrder="overThenDown" orientation="portrait" horizontalDpi="4294967292" verticalDpi="300" r:id="rId1"/>
  <headerFooter alignWithMargins="0">
    <oddHeader>&amp;L&amp;"Arial,Negrito"&amp;18QUADRO &amp;P</oddHeader>
    <oddFooter>&amp;R&amp;P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B1:X26"/>
  <sheetViews>
    <sheetView workbookViewId="0"/>
  </sheetViews>
  <sheetFormatPr defaultRowHeight="12.75"/>
  <cols>
    <col min="1" max="1" width="0.42578125" customWidth="1"/>
    <col min="2" max="2" width="5" customWidth="1"/>
    <col min="3" max="14" width="14.7109375" customWidth="1"/>
    <col min="15" max="24" width="11.5703125" customWidth="1"/>
    <col min="25" max="25" width="4.7109375" customWidth="1"/>
  </cols>
  <sheetData>
    <row r="1" spans="2:24" s="607" customFormat="1" ht="8.25" customHeight="1"/>
    <row r="2" spans="2:24" s="607" customFormat="1" ht="18" customHeight="1">
      <c r="B2" s="608" t="s">
        <v>472</v>
      </c>
      <c r="C2" s="608" t="s">
        <v>143</v>
      </c>
      <c r="D2" s="608" t="s">
        <v>481</v>
      </c>
      <c r="E2" s="608" t="s">
        <v>482</v>
      </c>
      <c r="F2" s="608" t="s">
        <v>63</v>
      </c>
      <c r="G2" s="608" t="s">
        <v>443</v>
      </c>
      <c r="H2" s="608" t="s">
        <v>444</v>
      </c>
      <c r="I2" s="608" t="s">
        <v>66</v>
      </c>
      <c r="J2" s="608" t="s">
        <v>67</v>
      </c>
      <c r="K2" s="608" t="s">
        <v>440</v>
      </c>
      <c r="L2" s="608" t="s">
        <v>442</v>
      </c>
      <c r="M2" s="608" t="s">
        <v>69</v>
      </c>
      <c r="N2" s="608" t="s">
        <v>441</v>
      </c>
      <c r="O2" s="608" t="s">
        <v>252</v>
      </c>
      <c r="P2" s="608" t="s">
        <v>483</v>
      </c>
      <c r="Q2" s="608" t="s">
        <v>70</v>
      </c>
      <c r="R2" s="608" t="s">
        <v>71</v>
      </c>
      <c r="S2" s="608" t="s">
        <v>484</v>
      </c>
      <c r="T2" s="608" t="s">
        <v>485</v>
      </c>
      <c r="U2" s="608" t="s">
        <v>480</v>
      </c>
      <c r="V2" s="608" t="s">
        <v>479</v>
      </c>
      <c r="W2" s="608" t="s">
        <v>486</v>
      </c>
      <c r="X2" s="608" t="s">
        <v>478</v>
      </c>
    </row>
    <row r="3" spans="2:24" s="607" customFormat="1" ht="18" customHeight="1">
      <c r="B3" s="609" t="s">
        <v>336</v>
      </c>
      <c r="C3" s="616">
        <v>280639.33</v>
      </c>
      <c r="D3" s="616">
        <v>23025.67</v>
      </c>
      <c r="E3" s="616">
        <v>23176.28</v>
      </c>
      <c r="F3" s="616">
        <v>276967.06</v>
      </c>
      <c r="G3" s="616">
        <v>280488.71999999997</v>
      </c>
      <c r="H3" s="616">
        <v>0</v>
      </c>
      <c r="I3" s="616">
        <v>58096.36</v>
      </c>
      <c r="J3" s="616">
        <v>-87525.85</v>
      </c>
      <c r="K3" s="616">
        <v>0</v>
      </c>
      <c r="L3" s="616">
        <v>2.5465851649641991E-11</v>
      </c>
      <c r="M3" s="616">
        <v>6925.8</v>
      </c>
      <c r="N3" s="616">
        <v>20173.21</v>
      </c>
      <c r="O3" s="616">
        <v>0</v>
      </c>
      <c r="P3" s="616">
        <v>0</v>
      </c>
      <c r="Q3" s="616">
        <v>65207.37</v>
      </c>
      <c r="R3" s="616">
        <v>-67537.850000000006</v>
      </c>
      <c r="S3" s="616">
        <f>(+G3+H3+K3+L3+N3)/1000000</f>
        <v>0.30066192999999997</v>
      </c>
      <c r="T3" s="620">
        <f>+'Q24 CMCTV'!G12</f>
        <v>2.8157317499999999</v>
      </c>
      <c r="U3" s="621">
        <v>7.7779260000000003E-2</v>
      </c>
      <c r="V3" s="616">
        <v>7.5325000000000001E-4</v>
      </c>
      <c r="W3" s="620">
        <f t="shared" ref="W3:W24" si="0">SUM(T3:V3)</f>
        <v>2.8942642599999995</v>
      </c>
      <c r="X3" s="622">
        <f t="shared" ref="X3:X22" si="1">+S3/W3</f>
        <v>0.10388198968396894</v>
      </c>
    </row>
    <row r="4" spans="2:24" s="607" customFormat="1" ht="18" customHeight="1">
      <c r="B4" s="609" t="s">
        <v>248</v>
      </c>
      <c r="C4" s="610">
        <v>24446962.610000074</v>
      </c>
      <c r="D4" s="610">
        <v>12010890.990000024</v>
      </c>
      <c r="E4" s="610">
        <v>12496156.790000031</v>
      </c>
      <c r="F4" s="610">
        <v>21953905.140000068</v>
      </c>
      <c r="G4" s="610">
        <v>24132374.690000065</v>
      </c>
      <c r="H4" s="610">
        <v>2075.61</v>
      </c>
      <c r="I4" s="610">
        <v>9385341.8899999969</v>
      </c>
      <c r="J4" s="610">
        <v>-13077681.319999965</v>
      </c>
      <c r="K4" s="610">
        <v>47194.58</v>
      </c>
      <c r="L4" s="610">
        <v>537.50999996415339</v>
      </c>
      <c r="M4" s="610">
        <v>1729287.4299999941</v>
      </c>
      <c r="N4" s="610">
        <v>3456932.01</v>
      </c>
      <c r="O4" s="610">
        <v>3634.21</v>
      </c>
      <c r="P4" s="610">
        <v>1169.95</v>
      </c>
      <c r="Q4" s="610">
        <v>12727181.819999993</v>
      </c>
      <c r="R4" s="610">
        <v>-11180765.560000002</v>
      </c>
      <c r="S4" s="616">
        <f t="shared" ref="S4:S24" si="2">(+G4+H4+K4+L4+N4)/1000000</f>
        <v>27.639114400000029</v>
      </c>
      <c r="T4" s="620">
        <f>+'Q24 CMCTV'!G13</f>
        <v>232.88310607</v>
      </c>
      <c r="U4" s="621">
        <v>2.3587027200000001</v>
      </c>
      <c r="V4" s="616">
        <v>1.4139961599999999</v>
      </c>
      <c r="W4" s="620">
        <f t="shared" si="0"/>
        <v>236.65580495</v>
      </c>
      <c r="X4" s="622">
        <f t="shared" si="1"/>
        <v>0.11679035046632195</v>
      </c>
    </row>
    <row r="5" spans="2:24" s="607" customFormat="1" ht="18" customHeight="1">
      <c r="B5" s="609" t="s">
        <v>416</v>
      </c>
      <c r="C5" s="610">
        <v>25828704.78999998</v>
      </c>
      <c r="D5" s="610">
        <v>1711887.65</v>
      </c>
      <c r="E5" s="610">
        <v>2050781.93</v>
      </c>
      <c r="F5" s="610">
        <v>25177660.539999966</v>
      </c>
      <c r="G5" s="610">
        <v>25577471.839999977</v>
      </c>
      <c r="H5" s="610">
        <v>863.03</v>
      </c>
      <c r="I5" s="610">
        <v>2351398.38</v>
      </c>
      <c r="J5" s="610">
        <v>-8128267.879999998</v>
      </c>
      <c r="K5" s="610">
        <v>3505.47</v>
      </c>
      <c r="L5" s="610">
        <v>11884047.789999997</v>
      </c>
      <c r="M5" s="610">
        <v>2271711.98</v>
      </c>
      <c r="N5" s="610">
        <v>1049348.27</v>
      </c>
      <c r="O5" s="610">
        <v>5.7</v>
      </c>
      <c r="P5" s="610">
        <v>0</v>
      </c>
      <c r="Q5" s="610">
        <v>10878000.550000001</v>
      </c>
      <c r="R5" s="610">
        <v>-1446250.84</v>
      </c>
      <c r="S5" s="616">
        <f t="shared" si="2"/>
        <v>38.515236399999978</v>
      </c>
      <c r="T5" s="620">
        <f>+'Q24 CMCTV'!G14</f>
        <v>73.002927849999992</v>
      </c>
      <c r="U5" s="621">
        <v>15.892703239999999</v>
      </c>
      <c r="V5" s="616">
        <v>0.71694581000000002</v>
      </c>
      <c r="W5" s="620">
        <f t="shared" si="0"/>
        <v>89.612576899999993</v>
      </c>
      <c r="X5" s="622">
        <f t="shared" si="1"/>
        <v>0.42979721968022083</v>
      </c>
    </row>
    <row r="6" spans="2:24" s="607" customFormat="1" ht="18" customHeight="1">
      <c r="B6" s="609" t="s">
        <v>417</v>
      </c>
      <c r="C6" s="610">
        <v>491443830.3000012</v>
      </c>
      <c r="D6" s="610">
        <v>88837128.76999943</v>
      </c>
      <c r="E6" s="610">
        <v>190515748.53999934</v>
      </c>
      <c r="F6" s="610">
        <v>398537288.81000239</v>
      </c>
      <c r="G6" s="610">
        <v>416083830.78000134</v>
      </c>
      <c r="H6" s="610">
        <v>139383.67999999999</v>
      </c>
      <c r="I6" s="610">
        <v>106832637.81999977</v>
      </c>
      <c r="J6" s="610">
        <v>-125178745.55999929</v>
      </c>
      <c r="K6" s="610">
        <v>697359.12</v>
      </c>
      <c r="L6" s="610">
        <v>4244111.68</v>
      </c>
      <c r="M6" s="610">
        <v>31763337.28000002</v>
      </c>
      <c r="N6" s="610">
        <v>48043789.449999616</v>
      </c>
      <c r="O6" s="610">
        <v>43034.09</v>
      </c>
      <c r="P6" s="610">
        <v>14141.32</v>
      </c>
      <c r="Q6" s="610">
        <v>160074727.15999952</v>
      </c>
      <c r="R6" s="610">
        <v>-93615061.959999397</v>
      </c>
      <c r="S6" s="616">
        <f t="shared" si="2"/>
        <v>469.20847471000098</v>
      </c>
      <c r="T6" s="620">
        <f>+'Q24 CMCTV'!G15</f>
        <v>2806.8122840799997</v>
      </c>
      <c r="U6" s="621">
        <v>20.855746670000002</v>
      </c>
      <c r="V6" s="616">
        <v>64.487788289999997</v>
      </c>
      <c r="W6" s="620">
        <f t="shared" si="0"/>
        <v>2892.1558190399996</v>
      </c>
      <c r="X6" s="622">
        <f t="shared" si="1"/>
        <v>0.1622348531918818</v>
      </c>
    </row>
    <row r="7" spans="2:24" s="607" customFormat="1" ht="18" customHeight="1">
      <c r="B7" s="609" t="s">
        <v>234</v>
      </c>
      <c r="C7" s="610">
        <v>510966920.64999986</v>
      </c>
      <c r="D7" s="610">
        <v>1371816.02</v>
      </c>
      <c r="E7" s="610">
        <v>4388172.79</v>
      </c>
      <c r="F7" s="610">
        <v>507758346.70999992</v>
      </c>
      <c r="G7" s="610">
        <v>508237376.87000006</v>
      </c>
      <c r="H7" s="610">
        <v>45527.08</v>
      </c>
      <c r="I7" s="610">
        <v>456047053.57999998</v>
      </c>
      <c r="J7" s="610">
        <v>-9156968.9899999965</v>
      </c>
      <c r="K7" s="610">
        <v>580419.51</v>
      </c>
      <c r="L7" s="610">
        <v>420889.39000040293</v>
      </c>
      <c r="M7" s="610">
        <v>38549709.020000033</v>
      </c>
      <c r="N7" s="610">
        <v>2823243.1</v>
      </c>
      <c r="O7" s="610">
        <v>23216.91</v>
      </c>
      <c r="P7" s="610">
        <v>0</v>
      </c>
      <c r="Q7" s="610">
        <v>497182958.19000047</v>
      </c>
      <c r="R7" s="610">
        <v>-7895395.6699999962</v>
      </c>
      <c r="S7" s="616">
        <f>(+G7+H7+K7+L7+N7)/1000000</f>
        <v>512.10745595000049</v>
      </c>
      <c r="T7" s="620">
        <f>+'Q24 CMCTV'!G16</f>
        <v>636.12813044000006</v>
      </c>
      <c r="U7" s="621">
        <v>4.7309983400000002</v>
      </c>
      <c r="V7" s="616">
        <v>7.0819002800000002</v>
      </c>
      <c r="W7" s="620">
        <f t="shared" si="0"/>
        <v>647.94102906000012</v>
      </c>
      <c r="X7" s="622">
        <f t="shared" si="1"/>
        <v>0.79036121032949547</v>
      </c>
    </row>
    <row r="8" spans="2:24" s="607" customFormat="1" ht="18" customHeight="1">
      <c r="B8" s="609" t="s">
        <v>243</v>
      </c>
      <c r="C8" s="610">
        <v>54916468.259999976</v>
      </c>
      <c r="D8" s="610">
        <v>2842338.61</v>
      </c>
      <c r="E8" s="610">
        <v>4339658.42</v>
      </c>
      <c r="F8" s="610">
        <v>52343019.299999967</v>
      </c>
      <c r="G8" s="610">
        <v>53573535.679999977</v>
      </c>
      <c r="H8" s="610">
        <v>359.02</v>
      </c>
      <c r="I8" s="610">
        <v>17837794.790000007</v>
      </c>
      <c r="J8" s="610">
        <v>-6424182.5700000003</v>
      </c>
      <c r="K8" s="610">
        <v>16801</v>
      </c>
      <c r="L8" s="610">
        <v>207632.26999999583</v>
      </c>
      <c r="M8" s="610">
        <v>3191880.14</v>
      </c>
      <c r="N8" s="610">
        <v>2647836.81</v>
      </c>
      <c r="O8" s="610">
        <v>679.07</v>
      </c>
      <c r="P8" s="610">
        <v>0</v>
      </c>
      <c r="Q8" s="610">
        <v>22874668.430000007</v>
      </c>
      <c r="R8" s="610">
        <v>-5396226.9200000027</v>
      </c>
      <c r="S8" s="616">
        <f t="shared" si="2"/>
        <v>56.446164779999982</v>
      </c>
      <c r="T8" s="620">
        <f>+'Q24 CMCTV'!G17</f>
        <v>315.92081187000002</v>
      </c>
      <c r="U8" s="621">
        <v>8.4930095300000001</v>
      </c>
      <c r="V8" s="616">
        <v>3.2475724100000001</v>
      </c>
      <c r="W8" s="620">
        <f t="shared" si="0"/>
        <v>327.66139380999999</v>
      </c>
      <c r="X8" s="622">
        <f t="shared" si="1"/>
        <v>0.17226980610578507</v>
      </c>
    </row>
    <row r="9" spans="2:24" s="607" customFormat="1" ht="18" customHeight="1">
      <c r="B9" s="609" t="s">
        <v>437</v>
      </c>
      <c r="C9" s="610">
        <v>262255368.98000166</v>
      </c>
      <c r="D9" s="610">
        <v>55195252.199999891</v>
      </c>
      <c r="E9" s="610">
        <v>80114418.64999944</v>
      </c>
      <c r="F9" s="610">
        <v>228860231.52000135</v>
      </c>
      <c r="G9" s="610">
        <v>243228450.82000142</v>
      </c>
      <c r="H9" s="610">
        <v>71933.009999999995</v>
      </c>
      <c r="I9" s="610">
        <v>99264105.559999928</v>
      </c>
      <c r="J9" s="610">
        <v>-99075725.99999997</v>
      </c>
      <c r="K9" s="610">
        <v>1124061.52</v>
      </c>
      <c r="L9" s="610">
        <v>88996.560000419617</v>
      </c>
      <c r="M9" s="610">
        <v>15777349.009999968</v>
      </c>
      <c r="N9" s="610">
        <v>62198748.209999852</v>
      </c>
      <c r="O9" s="610">
        <v>48774.45</v>
      </c>
      <c r="P9" s="610">
        <v>5721.87</v>
      </c>
      <c r="Q9" s="610">
        <v>142347184.21000049</v>
      </c>
      <c r="R9" s="610">
        <v>-62915153.030000284</v>
      </c>
      <c r="S9" s="616">
        <f t="shared" si="2"/>
        <v>306.71219012000165</v>
      </c>
      <c r="T9" s="620">
        <f>+'Q24 CMCTV'!G18</f>
        <v>1014.39741989</v>
      </c>
      <c r="U9" s="621">
        <v>73.716631789999994</v>
      </c>
      <c r="V9" s="616">
        <v>14.92277767</v>
      </c>
      <c r="W9" s="620">
        <f t="shared" si="0"/>
        <v>1103.0368293500001</v>
      </c>
      <c r="X9" s="622">
        <f t="shared" si="1"/>
        <v>0.27806160407240588</v>
      </c>
    </row>
    <row r="10" spans="2:24" s="607" customFormat="1" ht="18" customHeight="1">
      <c r="B10" s="609" t="s">
        <v>250</v>
      </c>
      <c r="C10" s="610">
        <v>624398855.5099957</v>
      </c>
      <c r="D10" s="610">
        <v>174494842.18999919</v>
      </c>
      <c r="E10" s="610">
        <v>188905310.39999998</v>
      </c>
      <c r="F10" s="610">
        <v>580483563.64000142</v>
      </c>
      <c r="G10" s="610">
        <v>614721095.49999857</v>
      </c>
      <c r="H10" s="610">
        <v>158014.84</v>
      </c>
      <c r="I10" s="610">
        <v>160716633.33999914</v>
      </c>
      <c r="J10" s="610">
        <v>-152093974.75</v>
      </c>
      <c r="K10" s="610">
        <v>501368.4</v>
      </c>
      <c r="L10" s="610">
        <v>92507.190001919866</v>
      </c>
      <c r="M10" s="610">
        <v>39275589.729999878</v>
      </c>
      <c r="N10" s="610">
        <v>84707320.350000545</v>
      </c>
      <c r="O10" s="610">
        <v>46895.15</v>
      </c>
      <c r="P10" s="610">
        <v>9285.7800000000007</v>
      </c>
      <c r="Q10" s="610">
        <v>245169826.12000093</v>
      </c>
      <c r="R10" s="610">
        <v>-111914200.92999944</v>
      </c>
      <c r="S10" s="616">
        <f t="shared" si="2"/>
        <v>700.18030628000099</v>
      </c>
      <c r="T10" s="620">
        <f>+'Q24 CMCTV'!G19</f>
        <v>3105.9099722300002</v>
      </c>
      <c r="U10" s="621">
        <v>1250.5946966900001</v>
      </c>
      <c r="V10" s="616">
        <v>84.407000260000004</v>
      </c>
      <c r="W10" s="620">
        <f t="shared" si="0"/>
        <v>4440.9116691800009</v>
      </c>
      <c r="X10" s="622">
        <f t="shared" si="1"/>
        <v>0.15766589350093668</v>
      </c>
    </row>
    <row r="11" spans="2:24" s="607" customFormat="1" ht="18" customHeight="1">
      <c r="B11" s="609" t="s">
        <v>421</v>
      </c>
      <c r="C11" s="610">
        <v>145586609.11999992</v>
      </c>
      <c r="D11" s="610">
        <v>36412999.120000154</v>
      </c>
      <c r="E11" s="610">
        <v>37582086.47000014</v>
      </c>
      <c r="F11" s="610">
        <v>137640661.08000013</v>
      </c>
      <c r="G11" s="610">
        <v>144436733.65999973</v>
      </c>
      <c r="H11" s="610">
        <v>223845.85</v>
      </c>
      <c r="I11" s="610">
        <v>50406042.879999891</v>
      </c>
      <c r="J11" s="610">
        <v>-37515762.04999999</v>
      </c>
      <c r="K11" s="610">
        <v>976682.97</v>
      </c>
      <c r="L11" s="610">
        <v>3078496.8699998558</v>
      </c>
      <c r="M11" s="610">
        <v>9897004.0299999919</v>
      </c>
      <c r="N11" s="610">
        <v>15492226.050000014</v>
      </c>
      <c r="O11" s="610">
        <v>10835.83</v>
      </c>
      <c r="P11" s="610">
        <v>95897.72</v>
      </c>
      <c r="Q11" s="610">
        <v>67715088.759999752</v>
      </c>
      <c r="R11" s="610">
        <v>-25273664.459999997</v>
      </c>
      <c r="S11" s="616">
        <f t="shared" si="2"/>
        <v>164.20798539999959</v>
      </c>
      <c r="T11" s="620">
        <f>+'Q24 CMCTV'!G20</f>
        <v>1088.7085386800002</v>
      </c>
      <c r="U11" s="621">
        <v>68.256917549999997</v>
      </c>
      <c r="V11" s="616">
        <v>57.503291490000002</v>
      </c>
      <c r="W11" s="620">
        <f t="shared" si="0"/>
        <v>1214.4687477200002</v>
      </c>
      <c r="X11" s="622">
        <f t="shared" si="1"/>
        <v>0.13520972499973979</v>
      </c>
    </row>
    <row r="12" spans="2:24" s="607" customFormat="1" ht="18" customHeight="1">
      <c r="B12" s="609" t="s">
        <v>423</v>
      </c>
      <c r="C12" s="610">
        <v>54659323.57999976</v>
      </c>
      <c r="D12" s="610">
        <v>166663271.29999983</v>
      </c>
      <c r="E12" s="610">
        <v>166852139.98999989</v>
      </c>
      <c r="F12" s="610">
        <v>49507093.219999909</v>
      </c>
      <c r="G12" s="610">
        <v>54488341.729999766</v>
      </c>
      <c r="H12" s="610">
        <v>1797.87</v>
      </c>
      <c r="I12" s="610">
        <v>18444129.690000005</v>
      </c>
      <c r="J12" s="610">
        <v>-17588510.489999961</v>
      </c>
      <c r="K12" s="610">
        <v>29921.26</v>
      </c>
      <c r="L12" s="610">
        <v>3449.0999998748302</v>
      </c>
      <c r="M12" s="610">
        <v>3156921.96</v>
      </c>
      <c r="N12" s="610">
        <v>6148001.0900000129</v>
      </c>
      <c r="O12" s="610">
        <v>5817.55</v>
      </c>
      <c r="P12" s="610">
        <v>5048.57</v>
      </c>
      <c r="Q12" s="610">
        <v>24819946.519999977</v>
      </c>
      <c r="R12" s="610">
        <v>-14615167.790000049</v>
      </c>
      <c r="S12" s="616">
        <f t="shared" si="2"/>
        <v>60.671511049999644</v>
      </c>
      <c r="T12" s="620">
        <f>+'Q24 CMCTV'!G21</f>
        <v>321.54279804999999</v>
      </c>
      <c r="U12" s="621">
        <v>1.53788094</v>
      </c>
      <c r="V12" s="616">
        <v>5.5320462599999995</v>
      </c>
      <c r="W12" s="620">
        <f t="shared" si="0"/>
        <v>328.61272524999998</v>
      </c>
      <c r="X12" s="622">
        <f t="shared" si="1"/>
        <v>0.18462921971096019</v>
      </c>
    </row>
    <row r="13" spans="2:24" s="607" customFormat="1" ht="18" customHeight="1">
      <c r="B13" s="609" t="s">
        <v>425</v>
      </c>
      <c r="C13" s="610">
        <v>153622202.64000019</v>
      </c>
      <c r="D13" s="610">
        <v>11385716.530000001</v>
      </c>
      <c r="E13" s="610">
        <v>45807630.240000077</v>
      </c>
      <c r="F13" s="610">
        <v>137090657.24999967</v>
      </c>
      <c r="G13" s="610">
        <v>139633334.07999989</v>
      </c>
      <c r="H13" s="610">
        <v>154719.65</v>
      </c>
      <c r="I13" s="610">
        <v>20431631.900000006</v>
      </c>
      <c r="J13" s="610">
        <v>-17716505.509999987</v>
      </c>
      <c r="K13" s="610">
        <v>16196.79</v>
      </c>
      <c r="L13" s="610">
        <v>2312.9500000216067</v>
      </c>
      <c r="M13" s="610">
        <v>10109094.590000011</v>
      </c>
      <c r="N13" s="610">
        <v>13215530.470000019</v>
      </c>
      <c r="O13" s="610">
        <v>4198.57</v>
      </c>
      <c r="P13" s="610">
        <v>1282.57</v>
      </c>
      <c r="Q13" s="610">
        <v>38549082.790000081</v>
      </c>
      <c r="R13" s="610">
        <v>-12485340.460000012</v>
      </c>
      <c r="S13" s="616">
        <f t="shared" si="2"/>
        <v>153.02209393999993</v>
      </c>
      <c r="T13" s="620">
        <f>+'Q24 CMCTV'!G22</f>
        <v>450.19234235000005</v>
      </c>
      <c r="U13" s="621">
        <v>22.818899630000001</v>
      </c>
      <c r="V13" s="616">
        <v>16.328520709999999</v>
      </c>
      <c r="W13" s="620">
        <f t="shared" si="0"/>
        <v>489.33976269000004</v>
      </c>
      <c r="X13" s="622">
        <f t="shared" si="1"/>
        <v>0.31271134211290413</v>
      </c>
    </row>
    <row r="14" spans="2:24" s="607" customFormat="1" ht="18" customHeight="1">
      <c r="B14" s="609" t="s">
        <v>426</v>
      </c>
      <c r="C14" s="610">
        <v>970517633.13999879</v>
      </c>
      <c r="D14" s="610">
        <v>35376889.249999963</v>
      </c>
      <c r="E14" s="610">
        <v>159955986.75000015</v>
      </c>
      <c r="F14" s="610">
        <v>861111490.11999917</v>
      </c>
      <c r="G14" s="610">
        <v>869890424.46999931</v>
      </c>
      <c r="H14" s="610">
        <v>1935623.94</v>
      </c>
      <c r="I14" s="610">
        <v>262855387.05000043</v>
      </c>
      <c r="J14" s="610">
        <v>-493569677.13000029</v>
      </c>
      <c r="K14" s="610">
        <v>499671.17</v>
      </c>
      <c r="L14" s="610">
        <v>100831.53000035882</v>
      </c>
      <c r="M14" s="610">
        <v>77269016.929999948</v>
      </c>
      <c r="N14" s="610">
        <v>55673911.32</v>
      </c>
      <c r="O14" s="610">
        <v>19020.330000000002</v>
      </c>
      <c r="P14" s="610">
        <v>15632.86</v>
      </c>
      <c r="Q14" s="610">
        <v>326746285.05000085</v>
      </c>
      <c r="R14" s="610">
        <v>-423882490.99000043</v>
      </c>
      <c r="S14" s="616">
        <f t="shared" si="2"/>
        <v>928.10046242999977</v>
      </c>
      <c r="T14" s="620">
        <f>+'Q24 CMCTV'!G23</f>
        <v>4017.7088042800001</v>
      </c>
      <c r="U14" s="621">
        <v>513.60436233999997</v>
      </c>
      <c r="V14" s="616">
        <v>91.061966420000005</v>
      </c>
      <c r="W14" s="620">
        <f t="shared" si="0"/>
        <v>4622.37513304</v>
      </c>
      <c r="X14" s="622">
        <f t="shared" si="1"/>
        <v>0.20078432314938824</v>
      </c>
    </row>
    <row r="15" spans="2:24" s="607" customFormat="1" ht="18" customHeight="1">
      <c r="B15" s="609" t="s">
        <v>427</v>
      </c>
      <c r="C15" s="610">
        <v>121785579.44999994</v>
      </c>
      <c r="D15" s="610">
        <v>35638401.259999901</v>
      </c>
      <c r="E15" s="610">
        <v>36676485.889999941</v>
      </c>
      <c r="F15" s="610">
        <v>115523583.30999994</v>
      </c>
      <c r="G15" s="610">
        <v>121343168.26999988</v>
      </c>
      <c r="H15" s="610">
        <v>918.63</v>
      </c>
      <c r="I15" s="610">
        <v>57009650.460000001</v>
      </c>
      <c r="J15" s="610">
        <v>-69751324.160000235</v>
      </c>
      <c r="K15" s="610">
        <v>3149.79</v>
      </c>
      <c r="L15" s="610">
        <v>941.50000013038516</v>
      </c>
      <c r="M15" s="610">
        <v>8572738.8000000101</v>
      </c>
      <c r="N15" s="610">
        <v>8755995.1800000072</v>
      </c>
      <c r="O15" s="610">
        <v>4624.4399999999996</v>
      </c>
      <c r="P15" s="610">
        <v>571.94000000000005</v>
      </c>
      <c r="Q15" s="610">
        <v>68790448.930000141</v>
      </c>
      <c r="R15" s="610">
        <v>-64194100.980000228</v>
      </c>
      <c r="S15" s="616">
        <f t="shared" si="2"/>
        <v>130.10417337000001</v>
      </c>
      <c r="T15" s="620">
        <f>+'Q24 CMCTV'!G24</f>
        <v>635.26293794000003</v>
      </c>
      <c r="U15" s="621">
        <v>1.44538298</v>
      </c>
      <c r="V15" s="616">
        <v>2.21705116</v>
      </c>
      <c r="W15" s="620">
        <f t="shared" si="0"/>
        <v>638.92537207999999</v>
      </c>
      <c r="X15" s="622">
        <f t="shared" si="1"/>
        <v>0.20362968674487017</v>
      </c>
    </row>
    <row r="16" spans="2:24" s="607" customFormat="1" ht="18" customHeight="1">
      <c r="B16" s="609" t="s">
        <v>251</v>
      </c>
      <c r="C16" s="610">
        <v>173161306.55000016</v>
      </c>
      <c r="D16" s="610">
        <v>255193272.9000003</v>
      </c>
      <c r="E16" s="610">
        <v>268837155.32000023</v>
      </c>
      <c r="F16" s="610">
        <v>155388450.14999959</v>
      </c>
      <c r="G16" s="610">
        <v>162891485.92999983</v>
      </c>
      <c r="H16" s="610">
        <v>53340.09</v>
      </c>
      <c r="I16" s="610">
        <v>66960626.450000025</v>
      </c>
      <c r="J16" s="610">
        <v>-49735830.490000218</v>
      </c>
      <c r="K16" s="610">
        <v>247437.36</v>
      </c>
      <c r="L16" s="610">
        <v>252442.19999991357</v>
      </c>
      <c r="M16" s="610">
        <v>11369440.29000001</v>
      </c>
      <c r="N16" s="610">
        <v>31475406.180000015</v>
      </c>
      <c r="O16" s="610">
        <v>20956.61</v>
      </c>
      <c r="P16" s="610">
        <v>3717.63</v>
      </c>
      <c r="Q16" s="610">
        <v>97200170.449999899</v>
      </c>
      <c r="R16" s="610">
        <v>-36605974.220000155</v>
      </c>
      <c r="S16" s="616">
        <f t="shared" si="2"/>
        <v>194.92011175999974</v>
      </c>
      <c r="T16" s="620">
        <f>+'Q24 CMCTV'!G25</f>
        <v>1547.5489428800001</v>
      </c>
      <c r="U16" s="621">
        <v>1155.81645901</v>
      </c>
      <c r="V16" s="616">
        <v>25.636179210000002</v>
      </c>
      <c r="W16" s="620">
        <f t="shared" si="0"/>
        <v>2729.0015811000003</v>
      </c>
      <c r="X16" s="622">
        <f t="shared" si="1"/>
        <v>7.1425430131642417E-2</v>
      </c>
    </row>
    <row r="17" spans="2:24" s="607" customFormat="1" ht="18" customHeight="1">
      <c r="B17" s="609" t="s">
        <v>254</v>
      </c>
      <c r="C17" s="610">
        <v>59108014.800000004</v>
      </c>
      <c r="D17" s="610">
        <v>18388185.710000057</v>
      </c>
      <c r="E17" s="610">
        <v>19805673.810000096</v>
      </c>
      <c r="F17" s="610">
        <v>54475700.459999993</v>
      </c>
      <c r="G17" s="610">
        <v>57888986.590000011</v>
      </c>
      <c r="H17" s="610">
        <v>157932.95000000001</v>
      </c>
      <c r="I17" s="610">
        <v>20029706.659999993</v>
      </c>
      <c r="J17" s="610">
        <v>-17509330.069999959</v>
      </c>
      <c r="K17" s="610">
        <v>78532.350000000006</v>
      </c>
      <c r="L17" s="610">
        <v>147.42000009119511</v>
      </c>
      <c r="M17" s="610">
        <v>4715811.1699999887</v>
      </c>
      <c r="N17" s="610">
        <v>13147724.889999976</v>
      </c>
      <c r="O17" s="610">
        <v>3497.75</v>
      </c>
      <c r="P17" s="610">
        <v>9411.49</v>
      </c>
      <c r="Q17" s="610">
        <v>33127085.580000084</v>
      </c>
      <c r="R17" s="610">
        <v>-12651583.919999994</v>
      </c>
      <c r="S17" s="616">
        <f t="shared" si="2"/>
        <v>71.273324200000076</v>
      </c>
      <c r="T17" s="620">
        <f>+'Q24 CMCTV'!G26</f>
        <v>474.73622725000001</v>
      </c>
      <c r="U17" s="621">
        <v>168.67109632999998</v>
      </c>
      <c r="V17" s="616">
        <v>16.904258559999999</v>
      </c>
      <c r="W17" s="620">
        <f t="shared" si="0"/>
        <v>660.31158214000004</v>
      </c>
      <c r="X17" s="622">
        <f t="shared" si="1"/>
        <v>0.107938927814973</v>
      </c>
    </row>
    <row r="18" spans="2:24" s="607" customFormat="1" ht="18" customHeight="1">
      <c r="B18" s="609" t="s">
        <v>236</v>
      </c>
      <c r="C18" s="610">
        <v>24219991.330000006</v>
      </c>
      <c r="D18" s="610">
        <v>258175.75</v>
      </c>
      <c r="E18" s="610">
        <v>258175.75</v>
      </c>
      <c r="F18" s="610">
        <v>24141101.260000002</v>
      </c>
      <c r="G18" s="610">
        <v>24219991.330000006</v>
      </c>
      <c r="H18" s="610">
        <v>0</v>
      </c>
      <c r="I18" s="610">
        <v>5775205.9300000016</v>
      </c>
      <c r="J18" s="610">
        <v>-387882.08</v>
      </c>
      <c r="K18" s="610">
        <v>0</v>
      </c>
      <c r="L18" s="610">
        <v>0</v>
      </c>
      <c r="M18" s="610">
        <v>1200218.3500000001</v>
      </c>
      <c r="N18" s="610">
        <v>373978.95</v>
      </c>
      <c r="O18" s="610">
        <v>0</v>
      </c>
      <c r="P18" s="610">
        <v>119.76</v>
      </c>
      <c r="Q18" s="610">
        <v>7319269.2100000018</v>
      </c>
      <c r="R18" s="610">
        <v>-357628.3</v>
      </c>
      <c r="S18" s="616">
        <f t="shared" si="2"/>
        <v>24.593970280000004</v>
      </c>
      <c r="T18" s="620">
        <f>+'Q24 CMCTV'!G27</f>
        <v>103.56457376</v>
      </c>
      <c r="U18" s="621">
        <v>0.53036156999999995</v>
      </c>
      <c r="V18" s="616">
        <v>0.28258443999999999</v>
      </c>
      <c r="W18" s="620">
        <f t="shared" si="0"/>
        <v>104.37751976999999</v>
      </c>
      <c r="X18" s="622">
        <f t="shared" si="1"/>
        <v>0.23562516463500754</v>
      </c>
    </row>
    <row r="19" spans="2:24" s="607" customFormat="1" ht="18" customHeight="1">
      <c r="B19" s="609" t="s">
        <v>246</v>
      </c>
      <c r="C19" s="610">
        <v>14076583.659999991</v>
      </c>
      <c r="D19" s="610">
        <v>5973246.910000002</v>
      </c>
      <c r="E19" s="610">
        <v>6227713.330000001</v>
      </c>
      <c r="F19" s="610">
        <v>12730856.110000018</v>
      </c>
      <c r="G19" s="610">
        <v>13847211.179999985</v>
      </c>
      <c r="H19" s="610">
        <v>26755.71</v>
      </c>
      <c r="I19" s="610">
        <v>6476421.1600000029</v>
      </c>
      <c r="J19" s="610">
        <v>-2420505.619999995</v>
      </c>
      <c r="K19" s="610">
        <v>8296.4599999999991</v>
      </c>
      <c r="L19" s="610">
        <v>0.99999999441206455</v>
      </c>
      <c r="M19" s="610">
        <v>1026030.32</v>
      </c>
      <c r="N19" s="610">
        <v>2128548.98</v>
      </c>
      <c r="O19" s="610">
        <v>5357.17</v>
      </c>
      <c r="P19" s="610">
        <v>1036.4100000000001</v>
      </c>
      <c r="Q19" s="610">
        <v>9026739.839999998</v>
      </c>
      <c r="R19" s="610">
        <v>-1801553.96</v>
      </c>
      <c r="S19" s="616">
        <f t="shared" si="2"/>
        <v>16.01081332999998</v>
      </c>
      <c r="T19" s="620">
        <f>+'Q24 CMCTV'!G28</f>
        <v>64.066974349999995</v>
      </c>
      <c r="U19" s="621">
        <v>10.041656300000001</v>
      </c>
      <c r="V19" s="616">
        <v>23.25882764</v>
      </c>
      <c r="W19" s="620">
        <f t="shared" si="0"/>
        <v>97.367458290000002</v>
      </c>
      <c r="X19" s="622">
        <f t="shared" si="1"/>
        <v>0.16443700607150746</v>
      </c>
    </row>
    <row r="20" spans="2:24" s="607" customFormat="1" ht="18" customHeight="1">
      <c r="B20" s="609" t="s">
        <v>430</v>
      </c>
      <c r="C20" s="610">
        <v>111377033.30000037</v>
      </c>
      <c r="D20" s="610">
        <v>13338685.319999989</v>
      </c>
      <c r="E20" s="610">
        <v>13901542.929999992</v>
      </c>
      <c r="F20" s="610">
        <v>107452815.20000014</v>
      </c>
      <c r="G20" s="610">
        <v>111035426.10000034</v>
      </c>
      <c r="H20" s="610">
        <v>38366.879999999997</v>
      </c>
      <c r="I20" s="610">
        <v>42181856.520000137</v>
      </c>
      <c r="J20" s="610">
        <v>-17868612.580000006</v>
      </c>
      <c r="K20" s="610">
        <v>30042.31</v>
      </c>
      <c r="L20" s="610">
        <v>1785.7000001743436</v>
      </c>
      <c r="M20" s="610">
        <v>7058938.5900000315</v>
      </c>
      <c r="N20" s="610">
        <v>15217743.799999978</v>
      </c>
      <c r="O20" s="610">
        <v>4684.18</v>
      </c>
      <c r="P20" s="610">
        <v>2767.58</v>
      </c>
      <c r="Q20" s="610">
        <v>60125030.470000282</v>
      </c>
      <c r="R20" s="610">
        <v>-13495824.369999971</v>
      </c>
      <c r="S20" s="616">
        <f t="shared" si="2"/>
        <v>126.3233647900005</v>
      </c>
      <c r="T20" s="620">
        <f>+'Q24 CMCTV'!G29</f>
        <v>562.60219057000006</v>
      </c>
      <c r="U20" s="621">
        <v>12.23966345</v>
      </c>
      <c r="V20" s="616">
        <v>11.240382009999999</v>
      </c>
      <c r="W20" s="620">
        <f t="shared" si="0"/>
        <v>586.08223602999999</v>
      </c>
      <c r="X20" s="622">
        <f t="shared" si="1"/>
        <v>0.21553863438293042</v>
      </c>
    </row>
    <row r="21" spans="2:24" s="607" customFormat="1" ht="18" customHeight="1">
      <c r="B21" s="609" t="s">
        <v>431</v>
      </c>
      <c r="C21" s="610">
        <v>8066489.1800000016</v>
      </c>
      <c r="D21" s="610">
        <v>4668998.05</v>
      </c>
      <c r="E21" s="610">
        <v>5041326.74</v>
      </c>
      <c r="F21" s="610">
        <v>7028458.2399999974</v>
      </c>
      <c r="G21" s="610">
        <v>7775281.3800000027</v>
      </c>
      <c r="H21" s="610">
        <v>959.56</v>
      </c>
      <c r="I21" s="610">
        <v>3317824.53</v>
      </c>
      <c r="J21" s="610">
        <v>-3124475.099999994</v>
      </c>
      <c r="K21" s="610">
        <v>499.5</v>
      </c>
      <c r="L21" s="610">
        <v>110.30000000307336</v>
      </c>
      <c r="M21" s="610">
        <v>602951.09000000078</v>
      </c>
      <c r="N21" s="610">
        <v>2028523.6999999948</v>
      </c>
      <c r="O21" s="610">
        <v>440.36</v>
      </c>
      <c r="P21" s="610">
        <v>2623.93</v>
      </c>
      <c r="Q21" s="610">
        <v>5213259.1900000004</v>
      </c>
      <c r="R21" s="610">
        <v>-2384760.88</v>
      </c>
      <c r="S21" s="616">
        <f t="shared" si="2"/>
        <v>9.8053744400000014</v>
      </c>
      <c r="T21" s="620">
        <f>+'Q24 CMCTV'!G30</f>
        <v>70.521579560000006</v>
      </c>
      <c r="U21" s="621">
        <v>15.800635949999998</v>
      </c>
      <c r="V21" s="616">
        <v>1.34255586</v>
      </c>
      <c r="W21" s="620">
        <f t="shared" si="0"/>
        <v>87.664771370000011</v>
      </c>
      <c r="X21" s="622">
        <f t="shared" si="1"/>
        <v>0.11185079578449142</v>
      </c>
    </row>
    <row r="22" spans="2:24" s="607" customFormat="1" ht="18" customHeight="1">
      <c r="B22" s="609" t="s">
        <v>432</v>
      </c>
      <c r="C22" s="610">
        <v>15382891.600000005</v>
      </c>
      <c r="D22" s="610">
        <v>9334836.8599999957</v>
      </c>
      <c r="E22" s="610">
        <v>9383481.9199999962</v>
      </c>
      <c r="F22" s="610">
        <v>14337851.859999998</v>
      </c>
      <c r="G22" s="610">
        <v>15358728.810000008</v>
      </c>
      <c r="H22" s="610">
        <v>1358.66</v>
      </c>
      <c r="I22" s="610">
        <v>7664444.9799999986</v>
      </c>
      <c r="J22" s="610">
        <v>-4014602.5299999868</v>
      </c>
      <c r="K22" s="610">
        <v>12171.46</v>
      </c>
      <c r="L22" s="610">
        <v>19.13999998010695</v>
      </c>
      <c r="M22" s="610">
        <v>664747.91999999841</v>
      </c>
      <c r="N22" s="610">
        <v>1965430.21</v>
      </c>
      <c r="O22" s="610">
        <v>720.28</v>
      </c>
      <c r="P22" s="610">
        <v>4861.37</v>
      </c>
      <c r="Q22" s="610">
        <v>9684802.5299999807</v>
      </c>
      <c r="R22" s="610">
        <v>-3387009.6999999913</v>
      </c>
      <c r="S22" s="616">
        <f t="shared" si="2"/>
        <v>17.33770827999999</v>
      </c>
      <c r="T22" s="620">
        <f>+'Q24 CMCTV'!G31</f>
        <v>88.252047169999997</v>
      </c>
      <c r="U22" s="621">
        <v>14.948595180000002</v>
      </c>
      <c r="V22" s="616">
        <v>0.77287419999999996</v>
      </c>
      <c r="W22" s="620">
        <f t="shared" si="0"/>
        <v>103.97351655</v>
      </c>
      <c r="X22" s="622">
        <f t="shared" si="1"/>
        <v>0.16675119641319847</v>
      </c>
    </row>
    <row r="23" spans="2:24" s="607" customFormat="1" ht="18" customHeight="1">
      <c r="B23" s="609" t="s">
        <v>256</v>
      </c>
      <c r="C23" s="610">
        <v>0</v>
      </c>
      <c r="D23" s="610">
        <v>0</v>
      </c>
      <c r="E23" s="610">
        <v>0</v>
      </c>
      <c r="F23" s="610">
        <v>0</v>
      </c>
      <c r="G23" s="610">
        <v>0</v>
      </c>
      <c r="H23" s="610">
        <v>0</v>
      </c>
      <c r="I23" s="610">
        <v>0</v>
      </c>
      <c r="J23" s="610">
        <v>0</v>
      </c>
      <c r="K23" s="610">
        <v>0</v>
      </c>
      <c r="L23" s="610">
        <v>0</v>
      </c>
      <c r="M23" s="610">
        <v>0</v>
      </c>
      <c r="N23" s="610">
        <v>0</v>
      </c>
      <c r="O23" s="610">
        <v>0</v>
      </c>
      <c r="P23" s="610">
        <v>0</v>
      </c>
      <c r="Q23" s="610">
        <v>0</v>
      </c>
      <c r="R23" s="610">
        <v>0</v>
      </c>
      <c r="S23" s="616">
        <f t="shared" si="2"/>
        <v>0</v>
      </c>
      <c r="T23" s="620">
        <f>+'Q24 CMCTV'!G32</f>
        <v>0</v>
      </c>
      <c r="U23" s="621">
        <v>0</v>
      </c>
      <c r="V23" s="616">
        <v>0</v>
      </c>
      <c r="W23" s="620">
        <f t="shared" si="0"/>
        <v>0</v>
      </c>
      <c r="X23" s="622">
        <v>0</v>
      </c>
    </row>
    <row r="24" spans="2:24" s="607" customFormat="1" ht="18" customHeight="1">
      <c r="B24" s="609" t="s">
        <v>433</v>
      </c>
      <c r="C24" s="610">
        <v>22.85</v>
      </c>
      <c r="D24" s="610">
        <v>1000</v>
      </c>
      <c r="E24" s="610">
        <v>1000</v>
      </c>
      <c r="F24" s="610">
        <v>0</v>
      </c>
      <c r="G24" s="610">
        <v>22.85</v>
      </c>
      <c r="H24" s="610">
        <v>0</v>
      </c>
      <c r="I24" s="610">
        <v>0</v>
      </c>
      <c r="J24" s="610">
        <v>0</v>
      </c>
      <c r="K24" s="610">
        <v>0</v>
      </c>
      <c r="L24" s="610">
        <v>0</v>
      </c>
      <c r="M24" s="610">
        <v>2.75</v>
      </c>
      <c r="N24" s="610">
        <v>0</v>
      </c>
      <c r="O24" s="610">
        <v>0</v>
      </c>
      <c r="P24" s="610">
        <v>0</v>
      </c>
      <c r="Q24" s="610">
        <v>2.75</v>
      </c>
      <c r="R24" s="610">
        <v>0</v>
      </c>
      <c r="S24" s="616">
        <f t="shared" si="2"/>
        <v>2.285E-5</v>
      </c>
      <c r="T24" s="620">
        <f>+'Q24 CMCTV'!G33</f>
        <v>9.2732910000000002E-2</v>
      </c>
      <c r="U24" s="621">
        <v>0</v>
      </c>
      <c r="V24" s="616">
        <v>0</v>
      </c>
      <c r="W24" s="620">
        <f t="shared" si="0"/>
        <v>9.2732910000000002E-2</v>
      </c>
      <c r="X24" s="622">
        <v>0</v>
      </c>
    </row>
    <row r="25" spans="2:24" s="607" customFormat="1" ht="18" customHeight="1">
      <c r="B25" s="609"/>
      <c r="C25" s="610">
        <f t="shared" ref="C25:R25" si="3">SUM(C3:C24)</f>
        <v>3846101431.6299973</v>
      </c>
      <c r="D25" s="610">
        <f t="shared" si="3"/>
        <v>929120861.05999863</v>
      </c>
      <c r="E25" s="610">
        <f t="shared" si="3"/>
        <v>1253163822.9399996</v>
      </c>
      <c r="F25" s="610">
        <f t="shared" si="3"/>
        <v>3491819700.9800043</v>
      </c>
      <c r="G25" s="610">
        <f t="shared" si="3"/>
        <v>3608643761.2800002</v>
      </c>
      <c r="H25" s="610">
        <f t="shared" si="3"/>
        <v>3013776.06</v>
      </c>
      <c r="I25" s="610">
        <f t="shared" si="3"/>
        <v>1414045989.9299998</v>
      </c>
      <c r="J25" s="610">
        <f t="shared" si="3"/>
        <v>-1144426090.7299993</v>
      </c>
      <c r="K25" s="610">
        <f t="shared" si="3"/>
        <v>4873311.0199999996</v>
      </c>
      <c r="L25" s="610">
        <f t="shared" si="3"/>
        <v>20379260.100003093</v>
      </c>
      <c r="M25" s="610">
        <f t="shared" si="3"/>
        <v>268208707.17999989</v>
      </c>
      <c r="N25" s="610">
        <f t="shared" si="3"/>
        <v>370570412.23000002</v>
      </c>
      <c r="O25" s="610">
        <f t="shared" si="3"/>
        <v>246392.64999999997</v>
      </c>
      <c r="P25" s="610">
        <f t="shared" si="3"/>
        <v>173290.75</v>
      </c>
      <c r="Q25" s="610">
        <f t="shared" si="3"/>
        <v>1839636965.9200022</v>
      </c>
      <c r="R25" s="610">
        <f t="shared" si="3"/>
        <v>-905565692.78999996</v>
      </c>
      <c r="S25" s="616">
        <f>(+G25+H25+K25+L25+N25)/1000000</f>
        <v>4007.4805206900032</v>
      </c>
      <c r="T25" s="620">
        <f>SUM(T3:T24)</f>
        <v>17612.671073930003</v>
      </c>
      <c r="U25" s="620">
        <f>SUM(U3:U24)</f>
        <v>3362.4321794700004</v>
      </c>
      <c r="V25" s="620">
        <f>SUM(V3:V24)</f>
        <v>428.35927209000005</v>
      </c>
      <c r="W25" s="620">
        <f>SUM(W3:W24)</f>
        <v>21403.462525490002</v>
      </c>
      <c r="X25" s="622">
        <f>+S25/W25</f>
        <v>0.18723515019672068</v>
      </c>
    </row>
    <row r="26" spans="2:24">
      <c r="T26" s="26"/>
    </row>
  </sheetData>
  <phoneticPr fontId="0" type="noConversion"/>
  <pageMargins left="0.78431372549019618" right="0.78431372549019618" top="0.98039215686274517" bottom="0.98039215686274517" header="0.50980392156862753" footer="0.5098039215686275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TDocument" ma:contentTypeID="0x010100EFDC2DF519FC4D8BB117FC66ED8C73E9008C9CD4D448BEC449ACF872DFBC2BC9D4" ma:contentTypeVersion="3" ma:contentTypeDescription="" ma:contentTypeScope="" ma:versionID="35867fa6ea8212630f8d7bfedf2514f6">
  <xsd:schema xmlns:xsd="http://www.w3.org/2001/XMLSchema" xmlns:xs="http://www.w3.org/2001/XMLSchema" xmlns:p="http://schemas.microsoft.com/office/2006/metadata/properties" xmlns:ns1="http://schemas.microsoft.com/sharepoint/v3" xmlns:ns2="665e97c5-87f7-4c5e-8a59-43d50906481d" xmlns:ns3="838b1f35-21c8-4d51-9b19-05ddba14ab3b" targetNamespace="http://schemas.microsoft.com/office/2006/metadata/properties" ma:root="true" ma:fieldsID="a72005133fcf96e3f21f45582755113e" ns1:_="" ns2:_="" ns3:_="">
    <xsd:import namespace="http://schemas.microsoft.com/sharepoint/v3"/>
    <xsd:import namespace="665e97c5-87f7-4c5e-8a59-43d50906481d"/>
    <xsd:import namespace="838b1f35-21c8-4d51-9b19-05ddba14ab3b"/>
    <xsd:element name="properties">
      <xsd:complexType>
        <xsd:sequence>
          <xsd:element name="documentManagement">
            <xsd:complexType>
              <xsd:all>
                <xsd:element ref="ns2:CMSURL" minOccurs="0"/>
                <xsd:element ref="ns2:NOrdem" minOccurs="0"/>
                <xsd:element ref="ns2:ReferenciaUnica" minOccurs="0"/>
                <xsd:element ref="ns1:RoutingRuleDescription" minOccurs="0"/>
                <xsd:element ref="ns2:CMSClassification" minOccurs="0"/>
                <xsd:element ref="ns2:CMSPostingGuid" minOccurs="0"/>
                <xsd:element ref="ns3:Year" minOccurs="0"/>
                <xsd:element ref="ns2:Postin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11" nillable="true" ma:displayName="Description" ma:internalName="RoutingRule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5e97c5-87f7-4c5e-8a59-43d50906481d" elementFormDefault="qualified">
    <xsd:import namespace="http://schemas.microsoft.com/office/2006/documentManagement/types"/>
    <xsd:import namespace="http://schemas.microsoft.com/office/infopath/2007/PartnerControls"/>
    <xsd:element name="CMSURL" ma:index="8" nillable="true" ma:displayName="CMSURL" ma:internalName="CMSURL">
      <xsd:simpleType>
        <xsd:restriction base="dms:Text"/>
      </xsd:simpleType>
    </xsd:element>
    <xsd:element name="NOrdem" ma:index="9" nillable="true" ma:displayName="NOrdem" ma:internalName="NOrdem">
      <xsd:simpleType>
        <xsd:restriction base="dms:Number"/>
      </xsd:simpleType>
    </xsd:element>
    <xsd:element name="ReferenciaUnica" ma:index="10" nillable="true" ma:displayName="ReferenciaUnica" ma:internalName="ReferenciaUnica">
      <xsd:simpleType>
        <xsd:restriction base="dms:Text"/>
      </xsd:simpleType>
    </xsd:element>
    <xsd:element name="CMSClassification" ma:index="12" nillable="true" ma:displayName="Classification" ma:internalName="CMSClassification">
      <xsd:simpleType>
        <xsd:restriction base="dms:Choice">
          <xsd:enumeration value="$NOW-90"/>
          <xsd:enumeration value="1"/>
          <xsd:enumeration value="91"/>
          <xsd:enumeration value="ABP"/>
          <xsd:enumeration value="ACÓRDÃOS"/>
          <xsd:enumeration value="AÇÚCAR"/>
          <xsd:enumeration value="ADUAN"/>
          <xsd:enumeration value="ADUANEIRA"/>
          <xsd:enumeration value="ADVERTÊNCIA"/>
          <xsd:enumeration value="ARROZ"/>
          <xsd:enumeration value="ASSENTOS"/>
          <xsd:enumeration value="AVES DE CAPOEIRA"/>
          <xsd:enumeration value="AVES DE CAPOEIRA E OVOS"/>
          <xsd:enumeration value="AVISOS"/>
          <xsd:enumeration value="AVISOS BANCO DE PORTUGAL"/>
          <xsd:enumeration value="CARNE DE BOVINO"/>
          <xsd:enumeration value="CARNE DE SUÍNO"/>
          <xsd:enumeration value="CEREAIS"/>
          <xsd:enumeration value="CFI"/>
          <xsd:enumeration value="CIEC"/>
          <xsd:enumeration value="CIEC"/>
          <xsd:enumeration value="CIMI"/>
          <xsd:enumeration value="CIMSISD"/>
          <xsd:enumeration value="CIMT"/>
          <xsd:enumeration value="CIRC"/>
          <xsd:enumeration value="CIRCULARES AT"/>
          <xsd:enumeration value="CIRCULARES DGCI"/>
          <xsd:enumeration value="CIRCULARES E OFÍCIOS CIRCULADOS"/>
          <xsd:enumeration value="CIRS"/>
          <xsd:enumeration value="CISV"/>
          <xsd:enumeration value="CISV"/>
          <xsd:enumeration value="CIUC"/>
          <xsd:enumeration value="CIVA"/>
          <xsd:enumeration value="COMUNITÁRIA"/>
          <xsd:enumeration value="CPPT"/>
          <xsd:enumeration value="DC"/>
          <xsd:enumeration value="DECLARAÇÕES"/>
          <xsd:enumeration value="DECLARAÇÕES DE RETIFICAÇÃO"/>
          <xsd:enumeration value="DECLARAÇÕES EM ATA"/>
          <xsd:enumeration value="DECRETOS"/>
          <xsd:enumeration value="DECRETOS DO PRESIDENTE DA REPÚBLICA"/>
          <xsd:enumeration value="DECRETOS LEGISLATIVOS REGIONAIS"/>
          <xsd:enumeration value="DECRETOS REGULAMENTARES"/>
          <xsd:enumeration value="DECRETOS REGULAMENTARES REGIONAIS"/>
          <xsd:enumeration value="DECRETOS-LEI"/>
          <xsd:enumeration value="DESPACHO"/>
          <xsd:enumeration value="DESPACHOS"/>
          <xsd:enumeration value="DESPACHOS CONJUNTOS"/>
          <xsd:enumeration value="DESPACHOS NORMATIVOS"/>
          <xsd:enumeration value="DIREITOS ADUANEIROS E OUTRAS IMPOSIÇÕES"/>
          <xsd:enumeration value="FINAL"/>
          <xsd:enumeration value="FORMULÁRIO DO PEDIDO DE IPV"/>
          <xsd:enumeration value="IEC"/>
          <xsd:enumeration value="ÍNDICE"/>
          <xsd:enumeration value="ÍNDICE DOS CAPÍTULOS"/>
          <xsd:enumeration value="ÍNDICE REMISSIVO"/>
          <xsd:enumeration value="INFORMAÇÕES COMPLEMENTARES"/>
          <xsd:enumeration value="INFORMAÇÕES PAUTAIS VINCULATIVAS"/>
          <xsd:enumeration value="INSTRUÇÕES"/>
          <xsd:enumeration value="ISV"/>
          <xsd:enumeration value="IVA"/>
          <xsd:enumeration value="LACTICÍNIOS EXPORTADOS SOB A FORMA DE MERCADORIAS FORA DO ANEXO I"/>
          <xsd:enumeration value="LEIS"/>
          <xsd:enumeration value="LEITE E PRODUTOS LÁCTEOS"/>
          <xsd:enumeration value="LGT"/>
          <xsd:enumeration value="MANUAL DE DECISÕES DE CLASSIFICAÇÃO PAUTAL"/>
          <xsd:enumeration value="MANUAL SOBRE CONTINGENTES"/>
          <xsd:enumeration value="MANUAL SOBRE SUSPENSÕES"/>
          <xsd:enumeration value="MELAÇOS"/>
          <xsd:enumeration value="MEURSING (ANEXOS)"/>
          <xsd:enumeration value="MOD. 2-RFI - PEDIDO DE CERTIFICADO DE RESIDÊNCIA FISCAL"/>
          <xsd:enumeration value="NACIONAL"/>
          <xsd:enumeration value="NOMENCLATURAS"/>
          <xsd:enumeration value="NOTAS DE CAPITULO"/>
          <xsd:enumeration value="NOTAS DE SECÇÃO"/>
          <xsd:enumeration value="NOTAS EXPLICATIVAS DA NOMENCLATURA COMBINADA"/>
          <xsd:enumeration value="NOVIDADES"/>
          <xsd:enumeration value="OD"/>
          <xsd:enumeration value="OFÍCIO"/>
          <xsd:enumeration value="OFÍCIOS - CIRCULADOS AVALIAÇÕES"/>
          <xsd:enumeration value="OFÍCIOS - CIRCULADOS CADASTRO"/>
          <xsd:enumeration value="OFÍCIOS - CIRCULADOS COBRANÇA"/>
          <xsd:enumeration value="OFÍCIOS - CIRCULADOS CONTRIBUIÇÃO AUTÁRQUICA"/>
          <xsd:enumeration value="OFÍCIOS - CIRCULADOS DA DSCC"/>
          <xsd:enumeration value="OFÍCIOS - CIRCULADOS DA DSRC"/>
          <xsd:enumeration value="OFÍCIOS - CIRCULADOS DGCI"/>
          <xsd:enumeration value="OFÍCIOS - CIRCULADOS DS BENEFÍCIOS FISCAIS"/>
          <xsd:enumeration value="OFÍCIOS - CIRCULADOS DS JURÍDICOS E DO CONTENCIOSO"/>
          <xsd:enumeration value="OFÍCIOS - CIRCULADOS DSGCT"/>
          <xsd:enumeration value="OFÍCIOS - CIRCULADOS DSIECV"/>
          <xsd:enumeration value="OFÍCIOS - CIRCULADOS DSL"/>
          <xsd:enumeration value="OFÍCIOS - CIRCULADOS DSRA"/>
          <xsd:enumeration value="OFÍCIOS - CIRCULADOS DSRI"/>
          <xsd:enumeration value="OFÍCIOS - CIRCULADOS DSTA"/>
          <xsd:enumeration value="OFÍCIOS - CIRCULADOS GABINETE DO DIRETOR-GERAL"/>
          <xsd:enumeration value="OFÍCIOS - CIRCULADOS IMI"/>
          <xsd:enumeration value="OFÍCIOS - CIRCULADOS IMPOSTO DO SELO"/>
          <xsd:enumeration value="OFÍCIOS - CIRCULADOS IMPOSTO MUNICIPAL DE VEÍCULOS"/>
          <xsd:enumeration value="OFÍCIOS - CIRCULADOS IMPOSTO ÚNICO DE CIRCULAÇÃO"/>
          <xsd:enumeration value="OFÍCIOS - CIRCULADOS IMPOSTOS DE CIRCULAÇÃO E CAMIONAGEM"/>
          <xsd:enumeration value="OFÍCIOS - CIRCULADOS IMT"/>
          <xsd:enumeration value="OFÍCIOS - CIRCULADOS INSPEÇÃO TRIBUTÁRIA"/>
          <xsd:enumeration value="OFÍCIOS - CIRCULADOS IRC"/>
          <xsd:enumeration value="OFÍCIOS - CIRCULADOS IRS"/>
          <xsd:enumeration value="OFÍCIOS - CIRCULADOS IVA"/>
          <xsd:enumeration value="OFÍCIOS - CIRCULADOS JUSTIÇA TRIBUTÁRIA"/>
          <xsd:enumeration value="OFÍCIOS - CIRCULADOS PLANEAMENTO E ESTATÍSTICA"/>
          <xsd:enumeration value="OFÍCIOS - CIRCULADOS PLANEAMENTO E SISTEMAS DE INFORMAÇÃO"/>
          <xsd:enumeration value="OFÍCIOS - CIRCULADOS SISA E SUCESSÕES E DOAÇÕES"/>
          <xsd:enumeration value="OFÍCIOS - CIRCULARES BENEFÍCIOS FISCAIS"/>
          <xsd:enumeration value="OFÍCIOS - CIRCULARES CA (A)"/>
          <xsd:enumeration value="OFÍCIOS - CIRCULARES DS AVALIAÇÕES"/>
          <xsd:enumeration value="OFÍCIOS - CIRCULARES IR"/>
          <xsd:enumeration value="OFÍCIOS - CIRCULARES IR (X)"/>
          <xsd:enumeration value="OFÍCIOS - CIRCULARES IRC"/>
          <xsd:enumeration value="OFÍCIOS - CIRCULARES IRS"/>
          <xsd:enumeration value="OFÍCIOS - CIRCULARES PLANEAMENTO E ESTATÍSTICA"/>
          <xsd:enumeration value="OFÍCIOS - CIRCULARES SISA/SUCESSÕES DOAÇÕES (D)"/>
          <xsd:enumeration value="OUTRAS TAXAS CÂMBIO"/>
          <xsd:enumeration value="OUTRAS TAXAS DE CÂMBIO"/>
          <xsd:enumeration value="OUTROS DIPLOMAS"/>
          <xsd:enumeration value="OVOS"/>
          <xsd:enumeration value="OVOS E GEMAS DE OVOS EXPORTADOS SOB A FORMA DE MERCADORIAS NÃO ABRANGIDAS PELO ANEXO I DO TRATADO"/>
          <xsd:enumeration value="PARECERES"/>
          <xsd:enumeration value="PARTE I  &gt;   TÍTULO I"/>
          <xsd:enumeration value="PARTE I  &gt;   TÍTULO II"/>
          <xsd:enumeration value="PARTE I  &gt;   TÍTULO III"/>
          <xsd:enumeration value="PARTE I  &gt;   TÍTULO IV"/>
          <xsd:enumeration value="PARTE I  &gt;   TÍTULO IX"/>
          <xsd:enumeration value="PARTE I  &gt;   TÍTULO V"/>
          <xsd:enumeration value="PARTE I  &gt;   TÍTULO VI"/>
          <xsd:enumeration value="PARTE I  &gt;   TÍTULO VII"/>
          <xsd:enumeration value="PARTE I  &gt;   TÍTULO VIII"/>
          <xsd:enumeration value="PARTE II  &gt;   TÍTULO I"/>
          <xsd:enumeration value="PARTE II  &gt;   TÍTULO II"/>
          <xsd:enumeration value="PARTE II  &gt;   TÍTULO III"/>
          <xsd:enumeration value="PARTE II  &gt;   TÍTULO IV"/>
          <xsd:enumeration value="PARTE II  &gt;   TÍTULO V"/>
          <xsd:enumeration value="PARTE II  &gt;   TÍTULO VI"/>
          <xsd:enumeration value="PARTE III  &gt;  TÍTULO I"/>
          <xsd:enumeration value="PARTE III  &gt;  TÍTULO II"/>
          <xsd:enumeration value="PARTE IV  &gt;   TÍTULO I"/>
          <xsd:enumeration value="PARTE IV  &gt;   TÍTULO II"/>
          <xsd:enumeration value="PARTE IV  &gt;  TÍTULO III"/>
          <xsd:enumeration value="PARTE IV  &gt;  TÍTULO IV"/>
          <xsd:enumeration value="PARTE IV A"/>
          <xsd:enumeration value="PARTE V"/>
          <xsd:enumeration value="PARTES ANEXOS"/>
          <xsd:enumeration value="PARTES DA PAUTA DE SERVIÇO"/>
          <xsd:enumeration value="PORTARIAS"/>
          <xsd:enumeration value="PREÂMBULO"/>
          <xsd:enumeration value="PREÇOS UNITÁRIOS"/>
          <xsd:enumeration value="RCPIT"/>
          <xsd:enumeration value="REGIME GERAL DAS INFRAÇÕES TRIBUTÁRIAS (RGIT)"/>
          <xsd:enumeration value="REGRAS GERAIS"/>
          <xsd:enumeration value="REGULAMENTOS"/>
          <xsd:enumeration value="RESOLUÇÕES DA ASSEMBLEIA DA REPÚBLICA"/>
          <xsd:enumeration value="RESOLUÇÕES DAS ASSEMBLEIAS LEGISLATIVAS REGIONAIS"/>
          <xsd:enumeration value="RESOLUÇÕES DO CONSELHO DE MINISTROS"/>
          <xsd:enumeration value="RETIFICAÇÕES"/>
          <xsd:enumeration value="RG"/>
          <xsd:enumeration value="RGIT"/>
          <xsd:enumeration value="RITI"/>
          <xsd:enumeration value="SELO"/>
          <xsd:enumeration value="SUMMARY TABLES"/>
          <xsd:enumeration value="TABELA DE MEURSING"/>
          <xsd:enumeration value="TAXAS DE CÂMBIO DE REFERÊNCIA"/>
          <xsd:enumeration value="TÍTULO I"/>
          <xsd:enumeration value="TÍTULO II"/>
          <xsd:enumeration value="TÍTULO III"/>
          <xsd:enumeration value="TÍTULO IV"/>
          <xsd:enumeration value="TÍTULO IX"/>
          <xsd:enumeration value="TÍTULO V"/>
          <xsd:enumeration value="TÍTULO VI"/>
          <xsd:enumeration value="TÍTULO VII"/>
          <xsd:enumeration value="TÍTULO VIII"/>
          <xsd:enumeration value="TRIB"/>
          <xsd:enumeration value="CORRECÇÃO APLICÁVEL À RESTITUIÇÃO DE MALTE"/>
          <xsd:enumeration value="CORRECÇÃO APLICÁVEL ÀS RESTITUIÇÕES DOS CEREAIS"/>
          <xsd:enumeration value="DECLARAÇÕES DE RECTIFICAÇÃO"/>
          <xsd:enumeration value="OFÍCIOS - CIRCULADOS GABINETE DO DIRECTOR-GERAL"/>
          <xsd:enumeration value="OFÍCIOS - CIRCULADOS INSPECÇÃO TRIBUTÁRIA"/>
        </xsd:restriction>
      </xsd:simpleType>
    </xsd:element>
    <xsd:element name="CMSPostingGuid" ma:index="13" nillable="true" ma:displayName="CMSPostingGuid" ma:internalName="CMSPostingGuid">
      <xsd:simpleType>
        <xsd:restriction base="dms:Text"/>
      </xsd:simpleType>
    </xsd:element>
    <xsd:element name="Postings" ma:index="17" nillable="true" ma:displayName="Postings" ma:list="{89052310-815B-4838-8B59-4DD2EF06F697}" ma:internalName="Postings"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38b1f35-21c8-4d51-9b19-05ddba14ab3b" elementFormDefault="qualified">
    <xsd:import namespace="http://schemas.microsoft.com/office/2006/documentManagement/types"/>
    <xsd:import namespace="http://schemas.microsoft.com/office/infopath/2007/PartnerControls"/>
    <xsd:element name="Year" ma:index="16" nillable="true" ma:displayName="Year" ma:decimals="0" ma:internalName="Yea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Year xmlns="838b1f35-21c8-4d51-9b19-05ddba14ab3b" xsi:nil="true"/>
    <RoutingRuleDescription xmlns="http://schemas.microsoft.com/sharepoint/v3" xsi:nil="true"/>
    <NOrdem xmlns="665e97c5-87f7-4c5e-8a59-43d50906481d">0</NOrdem>
    <ReferenciaUnica xmlns="665e97c5-87f7-4c5e-8a59-43d50906481d" xsi:nil="true"/>
    <CMSPostingGuid xmlns="665e97c5-87f7-4c5e-8a59-43d50906481d" xsi:nil="true"/>
    <CMSURL xmlns="665e97c5-87f7-4c5e-8a59-43d50906481d" xsi:nil="true"/>
    <Postings xmlns="665e97c5-87f7-4c5e-8a59-43d50906481d">
      <Value>4</Value>
    </Postings>
    <CMSClassification xmlns="665e97c5-87f7-4c5e-8a59-43d50906481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F376BB-B6D2-4772-A42B-246B59C06511}"/>
</file>

<file path=customXml/itemProps2.xml><?xml version="1.0" encoding="utf-8"?>
<ds:datastoreItem xmlns:ds="http://schemas.openxmlformats.org/officeDocument/2006/customXml" ds:itemID="{FE2108B6-DABA-49AC-AE95-513346AE54AD}"/>
</file>

<file path=customXml/itemProps3.xml><?xml version="1.0" encoding="utf-8"?>
<ds:datastoreItem xmlns:ds="http://schemas.openxmlformats.org/officeDocument/2006/customXml" ds:itemID="{4ACADDC2-4228-42A8-AF98-45632FA056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88</vt:i4>
      </vt:variant>
      <vt:variant>
        <vt:lpstr>Intervalos com nome</vt:lpstr>
      </vt:variant>
      <vt:variant>
        <vt:i4>79</vt:i4>
      </vt:variant>
    </vt:vector>
  </HeadingPairs>
  <TitlesOfParts>
    <vt:vector size="167" baseType="lpstr">
      <vt:lpstr>RESUMO</vt:lpstr>
      <vt:lpstr>Folha1</vt:lpstr>
      <vt:lpstr>E372-2009</vt:lpstr>
      <vt:lpstr>E372-2008</vt:lpstr>
      <vt:lpstr>E372-2007</vt:lpstr>
      <vt:lpstr>D372-2009</vt:lpstr>
      <vt:lpstr>D372-2008</vt:lpstr>
      <vt:lpstr>D372-2007</vt:lpstr>
      <vt:lpstr>C372-2009</vt:lpstr>
      <vt:lpstr>C372-2008</vt:lpstr>
      <vt:lpstr>C372-2007</vt:lpstr>
      <vt:lpstr>POS-NEG(ex)</vt:lpstr>
      <vt:lpstr>PAG (ex)</vt:lpstr>
      <vt:lpstr>INDICE</vt:lpstr>
      <vt:lpstr>Q1 TIPO SP</vt:lpstr>
      <vt:lpstr>Q2 DRS</vt:lpstr>
      <vt:lpstr>Q3 TIPO </vt:lpstr>
      <vt:lpstr>Q4 CAES</vt:lpstr>
      <vt:lpstr>Q5 ESCALOES</vt:lpstr>
      <vt:lpstr>Q6 DIST</vt:lpstr>
      <vt:lpstr>Q7 RES</vt:lpstr>
      <vt:lpstr>Q8 PAG</vt:lpstr>
      <vt:lpstr>Q9 q07-NUMERO</vt:lpstr>
      <vt:lpstr>Q10 q07-VALOR</vt:lpstr>
      <vt:lpstr>Q11 q09-NUMERO</vt:lpstr>
      <vt:lpstr>Q12 q09-VALOR</vt:lpstr>
      <vt:lpstr>Q13 q10-NUMERO</vt:lpstr>
      <vt:lpstr>Q14 q10-VALOR</vt:lpstr>
      <vt:lpstr>Q15 CRLNN</vt:lpstr>
      <vt:lpstr>Q16 CRLNV</vt:lpstr>
      <vt:lpstr>Q17 CRLPN </vt:lpstr>
      <vt:lpstr>Q18 CRLPV</vt:lpstr>
      <vt:lpstr>Q19 CPFTN</vt:lpstr>
      <vt:lpstr>Q20 CPFTV</vt:lpstr>
      <vt:lpstr>Q21 CLTTN</vt:lpstr>
      <vt:lpstr>Q22 CLTTV</vt:lpstr>
      <vt:lpstr>Q23CMCTN</vt:lpstr>
      <vt:lpstr>Q24 CMCTV</vt:lpstr>
      <vt:lpstr>Q25 CMCTN (S)</vt:lpstr>
      <vt:lpstr>Q26 CMCTV (S)</vt:lpstr>
      <vt:lpstr>Q27 CCOLN</vt:lpstr>
      <vt:lpstr>Q28 CCOLV</vt:lpstr>
      <vt:lpstr>Q29 CIRCN</vt:lpstr>
      <vt:lpstr>Q30 CIRCV</vt:lpstr>
      <vt:lpstr>CRES-2008</vt:lpstr>
      <vt:lpstr>Q31 CRES-2012</vt:lpstr>
      <vt:lpstr>Q32 CRES-2013</vt:lpstr>
      <vt:lpstr>Q33 CRES-2014</vt:lpstr>
      <vt:lpstr>Q34 Ctxef</vt:lpstr>
      <vt:lpstr>Q35 ERLN</vt:lpstr>
      <vt:lpstr>Q36 ERLP</vt:lpstr>
      <vt:lpstr>Q37 EPFT</vt:lpstr>
      <vt:lpstr>Q38 ELTT</vt:lpstr>
      <vt:lpstr>Q39 EMCT</vt:lpstr>
      <vt:lpstr>Q40 EMCT (S)</vt:lpstr>
      <vt:lpstr>Q41 ECOL</vt:lpstr>
      <vt:lpstr>Q42 EIRC</vt:lpstr>
      <vt:lpstr>ERES-2008</vt:lpstr>
      <vt:lpstr>Q43 ERES-2012</vt:lpstr>
      <vt:lpstr>Q44 ERES-2013</vt:lpstr>
      <vt:lpstr>Q45 ERES-2014</vt:lpstr>
      <vt:lpstr>Q46 Etxef</vt:lpstr>
      <vt:lpstr>Q47 RLNN</vt:lpstr>
      <vt:lpstr>Q48 RLNV</vt:lpstr>
      <vt:lpstr>Q49 RLPN</vt:lpstr>
      <vt:lpstr>Q50 RLPV</vt:lpstr>
      <vt:lpstr>Q51 PFTN</vt:lpstr>
      <vt:lpstr>Q52 PFTV</vt:lpstr>
      <vt:lpstr>Q53 LTTN</vt:lpstr>
      <vt:lpstr>Q54 LTTV</vt:lpstr>
      <vt:lpstr>Q55 MCTN</vt:lpstr>
      <vt:lpstr>Q56 MCTV</vt:lpstr>
      <vt:lpstr>Q57 MCTN (S)</vt:lpstr>
      <vt:lpstr>Q58 MCTV (S)</vt:lpstr>
      <vt:lpstr>Q59 COLN</vt:lpstr>
      <vt:lpstr>Q60 COLV</vt:lpstr>
      <vt:lpstr>Q61 IRCN</vt:lpstr>
      <vt:lpstr>Q62 IRCV</vt:lpstr>
      <vt:lpstr>DRES-2008</vt:lpstr>
      <vt:lpstr>Q63 DRES-2012</vt:lpstr>
      <vt:lpstr>Q64 DRES-2013</vt:lpstr>
      <vt:lpstr>Q65 DRES-2014</vt:lpstr>
      <vt:lpstr>Q66 Dtxef</vt:lpstr>
      <vt:lpstr>Q67 IND</vt:lpstr>
      <vt:lpstr>Q68 GRAF</vt:lpstr>
      <vt:lpstr>Q69 Taxas</vt:lpstr>
      <vt:lpstr>ocde</vt:lpstr>
      <vt:lpstr>receita</vt:lpstr>
      <vt:lpstr>'CRES-2008'!Área_de_Impressão</vt:lpstr>
      <vt:lpstr>'DRES-2008'!Área_de_Impressão</vt:lpstr>
      <vt:lpstr>'ERES-2008'!Área_de_Impressão</vt:lpstr>
      <vt:lpstr>ocde!Área_de_Impressão</vt:lpstr>
      <vt:lpstr>'POS-NEG(ex)'!Área_de_Impressão</vt:lpstr>
      <vt:lpstr>'Q1 TIPO SP'!Área_de_Impressão</vt:lpstr>
      <vt:lpstr>'Q10 q07-VALOR'!Área_de_Impressão</vt:lpstr>
      <vt:lpstr>'Q11 q09-NUMERO'!Área_de_Impressão</vt:lpstr>
      <vt:lpstr>'Q12 q09-VALOR'!Área_de_Impressão</vt:lpstr>
      <vt:lpstr>'Q13 q10-NUMERO'!Área_de_Impressão</vt:lpstr>
      <vt:lpstr>'Q14 q10-VALOR'!Área_de_Impressão</vt:lpstr>
      <vt:lpstr>'Q15 CRLNN'!Área_de_Impressão</vt:lpstr>
      <vt:lpstr>'Q16 CRLNV'!Área_de_Impressão</vt:lpstr>
      <vt:lpstr>'Q17 CRLPN '!Área_de_Impressão</vt:lpstr>
      <vt:lpstr>'Q18 CRLPV'!Área_de_Impressão</vt:lpstr>
      <vt:lpstr>'Q19 CPFTN'!Área_de_Impressão</vt:lpstr>
      <vt:lpstr>'Q2 DRS'!Área_de_Impressão</vt:lpstr>
      <vt:lpstr>'Q20 CPFTV'!Área_de_Impressão</vt:lpstr>
      <vt:lpstr>'Q21 CLTTN'!Área_de_Impressão</vt:lpstr>
      <vt:lpstr>'Q22 CLTTV'!Área_de_Impressão</vt:lpstr>
      <vt:lpstr>Q23CMCTN!Área_de_Impressão</vt:lpstr>
      <vt:lpstr>'Q24 CMCTV'!Área_de_Impressão</vt:lpstr>
      <vt:lpstr>'Q25 CMCTN (S)'!Área_de_Impressão</vt:lpstr>
      <vt:lpstr>'Q26 CMCTV (S)'!Área_de_Impressão</vt:lpstr>
      <vt:lpstr>'Q27 CCOLN'!Área_de_Impressão</vt:lpstr>
      <vt:lpstr>'Q28 CCOLV'!Área_de_Impressão</vt:lpstr>
      <vt:lpstr>'Q29 CIRCN'!Área_de_Impressão</vt:lpstr>
      <vt:lpstr>'Q3 TIPO '!Área_de_Impressão</vt:lpstr>
      <vt:lpstr>'Q30 CIRCV'!Área_de_Impressão</vt:lpstr>
      <vt:lpstr>'Q31 CRES-2012'!Área_de_Impressão</vt:lpstr>
      <vt:lpstr>'Q32 CRES-2013'!Área_de_Impressão</vt:lpstr>
      <vt:lpstr>'Q33 CRES-2014'!Área_de_Impressão</vt:lpstr>
      <vt:lpstr>'Q34 Ctxef'!Área_de_Impressão</vt:lpstr>
      <vt:lpstr>'Q35 ERLN'!Área_de_Impressão</vt:lpstr>
      <vt:lpstr>'Q36 ERLP'!Área_de_Impressão</vt:lpstr>
      <vt:lpstr>'Q37 EPFT'!Área_de_Impressão</vt:lpstr>
      <vt:lpstr>'Q38 ELTT'!Área_de_Impressão</vt:lpstr>
      <vt:lpstr>'Q39 EMCT'!Área_de_Impressão</vt:lpstr>
      <vt:lpstr>'Q4 CAES'!Área_de_Impressão</vt:lpstr>
      <vt:lpstr>'Q40 EMCT (S)'!Área_de_Impressão</vt:lpstr>
      <vt:lpstr>'Q41 ECOL'!Área_de_Impressão</vt:lpstr>
      <vt:lpstr>'Q42 EIRC'!Área_de_Impressão</vt:lpstr>
      <vt:lpstr>'Q43 ERES-2012'!Área_de_Impressão</vt:lpstr>
      <vt:lpstr>'Q44 ERES-2013'!Área_de_Impressão</vt:lpstr>
      <vt:lpstr>'Q45 ERES-2014'!Área_de_Impressão</vt:lpstr>
      <vt:lpstr>'Q46 Etxef'!Área_de_Impressão</vt:lpstr>
      <vt:lpstr>'Q47 RLNN'!Área_de_Impressão</vt:lpstr>
      <vt:lpstr>'Q48 RLNV'!Área_de_Impressão</vt:lpstr>
      <vt:lpstr>'Q49 RLPN'!Área_de_Impressão</vt:lpstr>
      <vt:lpstr>'Q5 ESCALOES'!Área_de_Impressão</vt:lpstr>
      <vt:lpstr>'Q50 RLPV'!Área_de_Impressão</vt:lpstr>
      <vt:lpstr>'Q51 PFTN'!Área_de_Impressão</vt:lpstr>
      <vt:lpstr>'Q52 PFTV'!Área_de_Impressão</vt:lpstr>
      <vt:lpstr>'Q53 LTTN'!Área_de_Impressão</vt:lpstr>
      <vt:lpstr>'Q54 LTTV'!Área_de_Impressão</vt:lpstr>
      <vt:lpstr>'Q55 MCTN'!Área_de_Impressão</vt:lpstr>
      <vt:lpstr>'Q56 MCTV'!Área_de_Impressão</vt:lpstr>
      <vt:lpstr>'Q57 MCTN (S)'!Área_de_Impressão</vt:lpstr>
      <vt:lpstr>'Q58 MCTV (S)'!Área_de_Impressão</vt:lpstr>
      <vt:lpstr>'Q59 COLN'!Área_de_Impressão</vt:lpstr>
      <vt:lpstr>'Q6 DIST'!Área_de_Impressão</vt:lpstr>
      <vt:lpstr>'Q60 COLV'!Área_de_Impressão</vt:lpstr>
      <vt:lpstr>'Q61 IRCN'!Área_de_Impressão</vt:lpstr>
      <vt:lpstr>'Q62 IRCV'!Área_de_Impressão</vt:lpstr>
      <vt:lpstr>'Q63 DRES-2012'!Área_de_Impressão</vt:lpstr>
      <vt:lpstr>'Q64 DRES-2013'!Área_de_Impressão</vt:lpstr>
      <vt:lpstr>'Q65 DRES-2014'!Área_de_Impressão</vt:lpstr>
      <vt:lpstr>'Q66 Dtxef'!Área_de_Impressão</vt:lpstr>
      <vt:lpstr>'Q67 IND'!Área_de_Impressão</vt:lpstr>
      <vt:lpstr>'Q68 GRAF'!Área_de_Impressão</vt:lpstr>
      <vt:lpstr>'Q69 Taxas'!Área_de_Impressão</vt:lpstr>
      <vt:lpstr>'Q7 RES'!Área_de_Impressão</vt:lpstr>
      <vt:lpstr>'Q8 PAG'!Área_de_Impressão</vt:lpstr>
      <vt:lpstr>'Q9 q07-NUMERO'!Área_de_Impressão</vt:lpstr>
      <vt:lpstr>receita!Área_de_Impressão</vt:lpstr>
      <vt:lpstr>RESUMO!Área_de_Impressão</vt:lpstr>
      <vt:lpstr>INDICE!Títulos_de_Impressão</vt:lpstr>
      <vt:lpstr>'Q10 q07-VALOR'!Títulos_de_Impressão</vt:lpstr>
      <vt:lpstr>'Q9 q07-NUMERO'!Títulos_de_Impressão</vt:lpstr>
    </vt:vector>
  </TitlesOfParts>
  <Company>DGITA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(2012_2014_dossier_estatistico_irc.xlsx)</dc:title>
  <dc:creator>AT</dc:creator>
  <cp:lastModifiedBy>Sérgio Martins Parente</cp:lastModifiedBy>
  <cp:lastPrinted>2016-04-27T14:52:48Z</cp:lastPrinted>
  <dcterms:created xsi:type="dcterms:W3CDTF">2002-02-08T15:36:53Z</dcterms:created>
  <dcterms:modified xsi:type="dcterms:W3CDTF">2016-04-27T15:43:00Z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0x010100EFDC2DF519FC4D8BB117FC66ED8C73E9008C9CD4D448BEC449ACF872DFBC2BC9D4</vt:lpwstr>
  </property>
  <property fmtid="{D5CDD505-2E9C-101B-9397-08002B2CF9AE}" pid="3" name="Order">
    <vt:r8>3000</vt:r8>
  </property>
</Properties>
</file>